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filterPrivacy="1" showInkAnnotation="0" autoCompressPictures="0"/>
  <xr:revisionPtr revIDLastSave="0" documentId="13_ncr:1_{157DC9FD-8F3A-45E5-8041-02001262C50F}" xr6:coauthVersionLast="36" xr6:coauthVersionMax="36" xr10:uidLastSave="{00000000-0000-0000-0000-000000000000}"/>
  <bookViews>
    <workbookView xWindow="0" yWindow="0" windowWidth="28800" windowHeight="11925" tabRatio="500" xr2:uid="{00000000-000D-0000-FFFF-FFFF00000000}"/>
  </bookViews>
  <sheets>
    <sheet name="Summary" sheetId="11" r:id="rId1"/>
    <sheet name="Totals - H. azteca" sheetId="12" r:id="rId2"/>
    <sheet name="Water Quality Data" sheetId="13" r:id="rId3"/>
    <sheet name="TotalsChartsANDTestMortality" sheetId="10" r:id="rId4"/>
    <sheet name="Metabolite Data H. azteca IS" sheetId="4" r:id="rId5"/>
    <sheet name="PermethBioaccumulation Raw Data" sheetId="2" r:id="rId6"/>
    <sheet name="ParentMetabolite Partitioning" sheetId="8" r:id="rId7"/>
    <sheet name="Lipid Values" sheetId="7" r:id="rId8"/>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5" i="7" l="1"/>
  <c r="D6" i="7"/>
  <c r="D7" i="7"/>
  <c r="D8" i="7"/>
  <c r="D9" i="7"/>
  <c r="D10" i="7"/>
  <c r="D11" i="7"/>
  <c r="D12" i="7"/>
  <c r="D13" i="7"/>
  <c r="D14" i="7"/>
  <c r="D15" i="7"/>
  <c r="D16" i="7"/>
  <c r="D17" i="7"/>
  <c r="D18" i="7"/>
  <c r="D19" i="7"/>
  <c r="D20" i="7"/>
  <c r="D21" i="7"/>
  <c r="D22" i="7"/>
  <c r="D23" i="7"/>
  <c r="D24" i="7"/>
  <c r="D25" i="7"/>
  <c r="D26" i="7"/>
  <c r="D27" i="7"/>
  <c r="D28" i="7"/>
  <c r="D29" i="7"/>
  <c r="D30" i="7"/>
  <c r="D4" i="7"/>
  <c r="O5" i="12"/>
  <c r="O4" i="12"/>
  <c r="O3" i="12"/>
  <c r="J63" i="12"/>
  <c r="J13" i="12"/>
  <c r="J2" i="2" l="1"/>
  <c r="O2" i="2" l="1"/>
  <c r="J11" i="8"/>
  <c r="K11" i="8" s="1"/>
  <c r="L11" i="8" s="1"/>
  <c r="J10" i="8"/>
  <c r="K10" i="8" s="1"/>
  <c r="J9" i="8"/>
  <c r="J8" i="8"/>
  <c r="J7" i="8"/>
  <c r="J6" i="8"/>
  <c r="J5" i="8"/>
  <c r="K5" i="8" s="1"/>
  <c r="J4" i="8"/>
  <c r="K4" i="8" s="1"/>
  <c r="L4" i="8" s="1"/>
  <c r="J3" i="8"/>
  <c r="O3" i="2"/>
  <c r="H9" i="8"/>
  <c r="H8" i="8"/>
  <c r="H7" i="8"/>
  <c r="H5" i="8"/>
  <c r="H4" i="8"/>
  <c r="H3" i="8"/>
  <c r="D29" i="8"/>
  <c r="E29" i="8"/>
  <c r="D28" i="8"/>
  <c r="E28" i="8" s="1"/>
  <c r="D27" i="8"/>
  <c r="E27" i="8"/>
  <c r="D26" i="8"/>
  <c r="E26" i="8" s="1"/>
  <c r="D25" i="8"/>
  <c r="E25" i="8"/>
  <c r="D24" i="8"/>
  <c r="E24" i="8" s="1"/>
  <c r="D23" i="8"/>
  <c r="E23" i="8"/>
  <c r="D22" i="8"/>
  <c r="E22" i="8" s="1"/>
  <c r="D21" i="8"/>
  <c r="E21" i="8"/>
  <c r="D20" i="8"/>
  <c r="E20" i="8" s="1"/>
  <c r="D19" i="8"/>
  <c r="E19" i="8"/>
  <c r="D18" i="8"/>
  <c r="E18" i="8" s="1"/>
  <c r="D17" i="8"/>
  <c r="E17" i="8"/>
  <c r="D16" i="8"/>
  <c r="E16" i="8" s="1"/>
  <c r="D15" i="8"/>
  <c r="E15" i="8"/>
  <c r="D14" i="8"/>
  <c r="E14" i="8" s="1"/>
  <c r="D13" i="8"/>
  <c r="E13" i="8"/>
  <c r="D12" i="8"/>
  <c r="E12" i="8" s="1"/>
  <c r="D11" i="8"/>
  <c r="E11" i="8"/>
  <c r="D10" i="8"/>
  <c r="E10" i="8" s="1"/>
  <c r="D9" i="8"/>
  <c r="E9" i="8"/>
  <c r="D8" i="8"/>
  <c r="E8" i="8" s="1"/>
  <c r="D7" i="8"/>
  <c r="E7" i="8"/>
  <c r="D6" i="8"/>
  <c r="E6" i="8" s="1"/>
  <c r="D5" i="8"/>
  <c r="E5" i="8"/>
  <c r="D4" i="8"/>
  <c r="E4" i="8" s="1"/>
  <c r="D3" i="8"/>
  <c r="E3" i="8"/>
  <c r="P19" i="4"/>
  <c r="P18" i="4"/>
  <c r="Q18" i="4" s="1"/>
  <c r="H13" i="4"/>
  <c r="G13" i="4"/>
  <c r="H12" i="4"/>
  <c r="G12" i="4"/>
  <c r="H11" i="4"/>
  <c r="G11" i="4"/>
  <c r="H10" i="4"/>
  <c r="G10" i="4"/>
  <c r="H9" i="4"/>
  <c r="G9" i="4"/>
  <c r="H8" i="4"/>
  <c r="G8" i="4"/>
  <c r="H7" i="4"/>
  <c r="G7" i="4"/>
  <c r="H6" i="4"/>
  <c r="G6" i="4"/>
  <c r="H5" i="4"/>
  <c r="G5" i="4"/>
  <c r="O28" i="2"/>
  <c r="J28" i="2"/>
  <c r="G28" i="2"/>
  <c r="K28" i="2"/>
  <c r="L28" i="2" s="1"/>
  <c r="O26" i="2"/>
  <c r="J26" i="2"/>
  <c r="G26" i="2"/>
  <c r="K26" i="2" s="1"/>
  <c r="L26" i="2" s="1"/>
  <c r="O27" i="2"/>
  <c r="J27" i="2"/>
  <c r="G27" i="2"/>
  <c r="K27" i="2" s="1"/>
  <c r="O25" i="2"/>
  <c r="J25" i="2"/>
  <c r="G25" i="2"/>
  <c r="K25" i="2" s="1"/>
  <c r="O23" i="2"/>
  <c r="J23" i="2"/>
  <c r="G23" i="2"/>
  <c r="K23" i="2" s="1"/>
  <c r="L23" i="2" s="1"/>
  <c r="O24" i="2"/>
  <c r="J24" i="2"/>
  <c r="G24" i="2"/>
  <c r="K24" i="2" s="1"/>
  <c r="L24" i="2" s="1"/>
  <c r="O22" i="2"/>
  <c r="J22" i="2"/>
  <c r="G22" i="2"/>
  <c r="K22" i="2" s="1"/>
  <c r="L22" i="2" s="1"/>
  <c r="O20" i="2"/>
  <c r="J20" i="2"/>
  <c r="G20" i="2"/>
  <c r="K20" i="2"/>
  <c r="O21" i="2"/>
  <c r="J21" i="2"/>
  <c r="G21" i="2"/>
  <c r="K21" i="2"/>
  <c r="O19" i="2"/>
  <c r="J19" i="2"/>
  <c r="G19" i="2"/>
  <c r="K19" i="2"/>
  <c r="O17" i="2"/>
  <c r="J17" i="2"/>
  <c r="G17" i="2"/>
  <c r="K17" i="2" s="1"/>
  <c r="L17" i="2" s="1"/>
  <c r="O18" i="2"/>
  <c r="J18" i="2"/>
  <c r="G18" i="2"/>
  <c r="K18" i="2"/>
  <c r="L18" i="2"/>
  <c r="O16" i="2"/>
  <c r="J16" i="2"/>
  <c r="G16" i="2"/>
  <c r="K16" i="2" s="1"/>
  <c r="O14" i="2"/>
  <c r="J14" i="2"/>
  <c r="G14" i="2"/>
  <c r="K14" i="2"/>
  <c r="O15" i="2"/>
  <c r="J15" i="2"/>
  <c r="G15" i="2"/>
  <c r="K15" i="2"/>
  <c r="L15" i="2" s="1"/>
  <c r="O13" i="2"/>
  <c r="J13" i="2"/>
  <c r="G13" i="2"/>
  <c r="K13" i="2" s="1"/>
  <c r="O10" i="2"/>
  <c r="J10" i="2"/>
  <c r="G10" i="2"/>
  <c r="K10" i="2" s="1"/>
  <c r="O11" i="2"/>
  <c r="J11" i="2"/>
  <c r="G11" i="2"/>
  <c r="K11" i="2" s="1"/>
  <c r="O12" i="2"/>
  <c r="J12" i="2"/>
  <c r="G12" i="2"/>
  <c r="K12" i="2" s="1"/>
  <c r="L12" i="2" s="1"/>
  <c r="O8" i="2"/>
  <c r="J8" i="2"/>
  <c r="G8" i="2"/>
  <c r="K8" i="2" s="1"/>
  <c r="O9" i="2"/>
  <c r="J9" i="2"/>
  <c r="G9" i="2"/>
  <c r="K9" i="2"/>
  <c r="O7" i="2"/>
  <c r="J7" i="2"/>
  <c r="G7" i="2"/>
  <c r="K7" i="2"/>
  <c r="O5" i="2"/>
  <c r="J5" i="2"/>
  <c r="G5" i="2"/>
  <c r="K5" i="2"/>
  <c r="L5" i="2"/>
  <c r="O6" i="2"/>
  <c r="J6" i="2"/>
  <c r="G6" i="2"/>
  <c r="K6" i="2" s="1"/>
  <c r="L6" i="2" s="1"/>
  <c r="O4" i="2"/>
  <c r="J4" i="2"/>
  <c r="G4" i="2"/>
  <c r="K4" i="2" s="1"/>
  <c r="L4" i="2" s="1"/>
  <c r="G2" i="2"/>
  <c r="K2" i="2"/>
  <c r="L2" i="2"/>
  <c r="J3" i="2"/>
  <c r="G3" i="2"/>
  <c r="K3" i="2"/>
  <c r="L21" i="2" l="1"/>
  <c r="K3" i="8"/>
  <c r="L3" i="8" s="1"/>
  <c r="K8" i="8"/>
  <c r="L8" i="8" s="1"/>
  <c r="K9" i="8"/>
  <c r="L9" i="8" s="1"/>
  <c r="L13" i="2"/>
  <c r="L7" i="2"/>
  <c r="L16" i="2"/>
  <c r="L3" i="2"/>
  <c r="L25" i="2"/>
  <c r="L19" i="2"/>
  <c r="L14" i="2"/>
  <c r="L9" i="2"/>
  <c r="L11" i="2"/>
  <c r="L20" i="2"/>
  <c r="L8" i="2"/>
  <c r="L27" i="2"/>
  <c r="L10" i="2"/>
  <c r="K6" i="8"/>
  <c r="L6" i="8" s="1"/>
  <c r="L10" i="8"/>
  <c r="K7" i="8"/>
  <c r="L7" i="8" s="1"/>
  <c r="L5" i="8"/>
</calcChain>
</file>

<file path=xl/sharedStrings.xml><?xml version="1.0" encoding="utf-8"?>
<sst xmlns="http://schemas.openxmlformats.org/spreadsheetml/2006/main" count="436" uniqueCount="191">
  <si>
    <r>
      <t xml:space="preserve">BATCH 1 </t>
    </r>
    <r>
      <rPr>
        <b/>
        <i/>
        <sz val="12"/>
        <color theme="1"/>
        <rFont val="Calibri"/>
        <family val="2"/>
        <scheme val="minor"/>
      </rPr>
      <t>H. azteca</t>
    </r>
    <r>
      <rPr>
        <b/>
        <sz val="12"/>
        <color theme="1"/>
        <rFont val="Calibri"/>
        <family val="2"/>
        <scheme val="minor"/>
      </rPr>
      <t xml:space="preserve"> Dosing</t>
    </r>
  </si>
  <si>
    <t>Masses - Batch 1</t>
  </si>
  <si>
    <t>Average of Three Batches:</t>
  </si>
  <si>
    <t>Sample</t>
  </si>
  <si>
    <t>Mass of vial (g)</t>
  </si>
  <si>
    <t>Mass of vial + HA (g)</t>
  </si>
  <si>
    <t>Mass of total HA (g)</t>
  </si>
  <si>
    <t># of HA</t>
  </si>
  <si>
    <t>Average mass of 1 HA (g)</t>
  </si>
  <si>
    <t>ng permethrin/g wet weight</t>
  </si>
  <si>
    <t>Tank 1 r1</t>
  </si>
  <si>
    <t xml:space="preserve">ngpermethrin/animal </t>
  </si>
  <si>
    <t>Tank 1 r2</t>
  </si>
  <si>
    <t>ng/L dosing water</t>
  </si>
  <si>
    <t>Tank 1 r3</t>
  </si>
  <si>
    <t>Tank 2 r1</t>
  </si>
  <si>
    <t>Tank 2 r2</t>
  </si>
  <si>
    <t>Tank 2 r3</t>
  </si>
  <si>
    <r>
      <t xml:space="preserve">Totals: </t>
    </r>
    <r>
      <rPr>
        <b/>
        <i/>
        <sz val="12"/>
        <color rgb="FF000000"/>
        <rFont val="Calibri"/>
        <family val="2"/>
        <scheme val="minor"/>
      </rPr>
      <t xml:space="preserve">H. azteca - </t>
    </r>
    <r>
      <rPr>
        <b/>
        <sz val="12"/>
        <color rgb="FF000000"/>
        <rFont val="Calibri"/>
        <family val="2"/>
        <scheme val="minor"/>
      </rPr>
      <t>Batch 1</t>
    </r>
  </si>
  <si>
    <t>dpm (accounted for blank)</t>
  </si>
  <si>
    <t>ng/g ww</t>
  </si>
  <si>
    <t>ng/animal</t>
  </si>
  <si>
    <t>Average ng/g ww</t>
  </si>
  <si>
    <t>%RSD ww</t>
  </si>
  <si>
    <t>Average ng/animal</t>
  </si>
  <si>
    <t>%RSD ng/animal</t>
  </si>
  <si>
    <t>Average ng/animal between 2 tanks</t>
  </si>
  <si>
    <t>QA/QC before</t>
  </si>
  <si>
    <t>QA/QC after</t>
  </si>
  <si>
    <t>Water samples - Batch 1</t>
  </si>
  <si>
    <t>dpm (corrected for blank)</t>
  </si>
  <si>
    <t>dpm/uL</t>
  </si>
  <si>
    <t>conc ug/uL</t>
  </si>
  <si>
    <t>conc ng/L</t>
  </si>
  <si>
    <t>Tank 1 Day 0</t>
  </si>
  <si>
    <t>Tank 1 Day 1</t>
  </si>
  <si>
    <t>Tank 2 Day 0</t>
  </si>
  <si>
    <t>Tank 2 Day 1</t>
  </si>
  <si>
    <r>
      <t xml:space="preserve">BATCH 2 </t>
    </r>
    <r>
      <rPr>
        <b/>
        <i/>
        <sz val="12"/>
        <color theme="1"/>
        <rFont val="Calibri"/>
        <family val="2"/>
        <scheme val="minor"/>
      </rPr>
      <t>H. azteca</t>
    </r>
    <r>
      <rPr>
        <b/>
        <sz val="12"/>
        <color theme="1"/>
        <rFont val="Calibri"/>
        <family val="2"/>
        <scheme val="minor"/>
      </rPr>
      <t xml:space="preserve"> Dosing </t>
    </r>
  </si>
  <si>
    <t>Masses - Batch 2</t>
  </si>
  <si>
    <t>Totals - Batch 2</t>
  </si>
  <si>
    <t>Water samples - Batch 2</t>
  </si>
  <si>
    <r>
      <t xml:space="preserve">BATCH 3 </t>
    </r>
    <r>
      <rPr>
        <b/>
        <i/>
        <sz val="12"/>
        <color theme="1"/>
        <rFont val="Calibri"/>
        <family val="2"/>
        <scheme val="minor"/>
      </rPr>
      <t>H. azteca</t>
    </r>
    <r>
      <rPr>
        <b/>
        <sz val="12"/>
        <color theme="1"/>
        <rFont val="Calibri"/>
        <family val="2"/>
        <scheme val="minor"/>
      </rPr>
      <t xml:space="preserve"> Dosing </t>
    </r>
  </si>
  <si>
    <t>Masses - Batch 3</t>
  </si>
  <si>
    <t>Totals - Batch 3</t>
  </si>
  <si>
    <t>Water samples - Batch 3</t>
  </si>
  <si>
    <t>18 Degree Treatment</t>
  </si>
  <si>
    <t>Date</t>
  </si>
  <si>
    <t>Treatment</t>
  </si>
  <si>
    <t>Rep #</t>
  </si>
  <si>
    <t>Temperature</t>
  </si>
  <si>
    <t>pH</t>
  </si>
  <si>
    <t xml:space="preserve">Dissolved Oxygen </t>
  </si>
  <si>
    <t>Salinity (ppt)</t>
  </si>
  <si>
    <t>Ammonia (mg/L)</t>
  </si>
  <si>
    <t>Comments</t>
  </si>
  <si>
    <t>18-LS-Control</t>
  </si>
  <si>
    <t>Pre-adding fish</t>
  </si>
  <si>
    <t>Target Salinities</t>
  </si>
  <si>
    <t>18-HS-Control</t>
  </si>
  <si>
    <t>HS</t>
  </si>
  <si>
    <t>20 ± 1 ppt</t>
  </si>
  <si>
    <t>18-MS-Control</t>
  </si>
  <si>
    <t>MS</t>
  </si>
  <si>
    <t>13 ± 1 ppt</t>
  </si>
  <si>
    <t>LS</t>
  </si>
  <si>
    <t>6 ± 1 ppt</t>
  </si>
  <si>
    <t>23 Degree Treatment</t>
  </si>
  <si>
    <t>Dissolved Oxygen (mg/L)</t>
  </si>
  <si>
    <t>23-LS-Dosed</t>
  </si>
  <si>
    <t>Pre-fish</t>
  </si>
  <si>
    <t>23-HS-Dosed</t>
  </si>
  <si>
    <t>23-MS-Dosed</t>
  </si>
  <si>
    <t>23-MS-Control</t>
  </si>
  <si>
    <t>23-HS-Control</t>
  </si>
  <si>
    <t>23-LS-Control</t>
  </si>
  <si>
    <t>28Degree Treatment</t>
  </si>
  <si>
    <t>28-LS-Dosed</t>
  </si>
  <si>
    <t>28-HS-Dosed</t>
  </si>
  <si>
    <t>28-MS-Dosed</t>
  </si>
  <si>
    <t>28-MS-Control</t>
  </si>
  <si>
    <t>28-HS-Control</t>
  </si>
  <si>
    <t>28-LS-Control</t>
  </si>
  <si>
    <t>*** Error bars represent Standard Error</t>
  </si>
  <si>
    <t>Fish Mortality During Test</t>
  </si>
  <si>
    <t>Amount dead (out of 8)</t>
  </si>
  <si>
    <t>18 LS Dose</t>
  </si>
  <si>
    <t>18 LS Control</t>
  </si>
  <si>
    <t xml:space="preserve">18 MS Dose </t>
  </si>
  <si>
    <t>18 MS Control</t>
  </si>
  <si>
    <t>18 HS Dose</t>
  </si>
  <si>
    <t>18 HS Control</t>
  </si>
  <si>
    <t xml:space="preserve">23 LS Dose </t>
  </si>
  <si>
    <t xml:space="preserve">23 LS Control </t>
  </si>
  <si>
    <t>23 MS Dose</t>
  </si>
  <si>
    <t>23 MS Control</t>
  </si>
  <si>
    <t>23 HS Dose</t>
  </si>
  <si>
    <t>23 HS Control</t>
  </si>
  <si>
    <t>28 LS Dose</t>
  </si>
  <si>
    <t>28 LS Control</t>
  </si>
  <si>
    <t>28 MS Dose</t>
  </si>
  <si>
    <t>28 MS Control</t>
  </si>
  <si>
    <t xml:space="preserve">28 HS Dose </t>
  </si>
  <si>
    <t xml:space="preserve">28 HS Control </t>
  </si>
  <si>
    <t>COMBINED DATA</t>
  </si>
  <si>
    <t>Blank</t>
  </si>
  <si>
    <t>Fraction 1</t>
  </si>
  <si>
    <t>Fraction 2</t>
  </si>
  <si>
    <t>Fraction 3</t>
  </si>
  <si>
    <t>Fraction 4</t>
  </si>
  <si>
    <t>Fraction 5</t>
  </si>
  <si>
    <t>% Parent</t>
  </si>
  <si>
    <t>Total Counts</t>
  </si>
  <si>
    <t>QA Before</t>
  </si>
  <si>
    <t xml:space="preserve">QA After </t>
  </si>
  <si>
    <t>18 LS</t>
  </si>
  <si>
    <t>18 MS</t>
  </si>
  <si>
    <t>18 HS</t>
  </si>
  <si>
    <t>23 LS</t>
  </si>
  <si>
    <t>23 MS</t>
  </si>
  <si>
    <t>23 HS</t>
  </si>
  <si>
    <t>28 LS</t>
  </si>
  <si>
    <t>28 MS</t>
  </si>
  <si>
    <t>28 HS</t>
  </si>
  <si>
    <t xml:space="preserve">2ND RUN </t>
  </si>
  <si>
    <t>HYALELLA METABOLITE DATA</t>
  </si>
  <si>
    <t>Average</t>
  </si>
  <si>
    <t>Rep 1</t>
  </si>
  <si>
    <t>Rep 2</t>
  </si>
  <si>
    <t xml:space="preserve">3rd RUN </t>
  </si>
  <si>
    <t>Actual rep # from experiment (1-8)</t>
  </si>
  <si>
    <t>HA left 1st water change</t>
  </si>
  <si>
    <t>HA left 2nd water change</t>
  </si>
  <si>
    <t>HA left 3rd water change</t>
  </si>
  <si>
    <t>HA left at breakdown</t>
  </si>
  <si>
    <t>Total HA not eaten</t>
  </si>
  <si>
    <t>average ng/g ww</t>
  </si>
  <si>
    <t>average individual HA mass (g)</t>
  </si>
  <si>
    <t xml:space="preserve">average ng permethrin in individual HA </t>
  </si>
  <si>
    <t xml:space="preserve">Total HA consumed </t>
  </si>
  <si>
    <t>Total dosage received (ng)</t>
  </si>
  <si>
    <t>% lipid</t>
  </si>
  <si>
    <t>ng/g dry weight</t>
  </si>
  <si>
    <t>Lipid normalized accumulation</t>
  </si>
  <si>
    <t>18 LS Dose r1</t>
  </si>
  <si>
    <t>18 LS Dose r2</t>
  </si>
  <si>
    <t>18 LS Dose r3</t>
  </si>
  <si>
    <t>18 MS Dose r1</t>
  </si>
  <si>
    <t>18 MS Dose r2</t>
  </si>
  <si>
    <t>18 MS Dose r3</t>
  </si>
  <si>
    <t>18 HS Dose r1</t>
  </si>
  <si>
    <t>18 HS Dose r2</t>
  </si>
  <si>
    <t>18 HS Dose r3</t>
  </si>
  <si>
    <t>23 LS Dose r1</t>
  </si>
  <si>
    <t>23 LS Dose r2</t>
  </si>
  <si>
    <t>23 LS Dose r3</t>
  </si>
  <si>
    <t>23 MS Dose r1</t>
  </si>
  <si>
    <t>23 MS Dose r2</t>
  </si>
  <si>
    <t>23 MS Dose r3</t>
  </si>
  <si>
    <t>23 HS Dose r1</t>
  </si>
  <si>
    <t>23 HS Dose r2</t>
  </si>
  <si>
    <t>23 HS Dose r3</t>
  </si>
  <si>
    <t>28 LS Dose r1</t>
  </si>
  <si>
    <t>28 LS Dose r2</t>
  </si>
  <si>
    <t>28 LS Dose r3</t>
  </si>
  <si>
    <t>28 MS Dose r1</t>
  </si>
  <si>
    <t>28 MS Dose r2</t>
  </si>
  <si>
    <t>28 MS Dose r3</t>
  </si>
  <si>
    <t>28 HS Dose r1</t>
  </si>
  <si>
    <t>28 HS Dose r2</t>
  </si>
  <si>
    <t>28 HS Dose r3</t>
  </si>
  <si>
    <t xml:space="preserve">Sample </t>
  </si>
  <si>
    <t>Lipid Normalized Bioaccumulation (ng/g lipid)</t>
  </si>
  <si>
    <t>Percent Parent</t>
  </si>
  <si>
    <t>Amount Parent (ng)</t>
  </si>
  <si>
    <t>Amount Metabolite (ng)</t>
  </si>
  <si>
    <t>Parameter</t>
  </si>
  <si>
    <t>Average % Parent</t>
  </si>
  <si>
    <t>Average Lipid Normalized Bioaccumulation</t>
  </si>
  <si>
    <t>Amount Parent</t>
  </si>
  <si>
    <t>Amount Metabolite</t>
  </si>
  <si>
    <t>18C</t>
  </si>
  <si>
    <t>23C</t>
  </si>
  <si>
    <t>28C</t>
  </si>
  <si>
    <t>6ppt</t>
  </si>
  <si>
    <t>13ppt</t>
  </si>
  <si>
    <t>20ppt</t>
  </si>
  <si>
    <t>LIPID SUMMARY</t>
  </si>
  <si>
    <t>Re-run A</t>
  </si>
  <si>
    <t>Re-run B</t>
  </si>
  <si>
    <t>Mean - Both Runs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</si>
</sst>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9" x14ac:knownFonts="1">
    <font>
      <sz val="12"/>
      <color theme="1"/>
      <name val="Calibri"/>
      <family val="2"/>
      <scheme val="minor"/>
    </font>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b/>
      <sz val="12"/>
      <color rgb="FF000000"/>
      <name val="Calibri"/>
      <family val="2"/>
      <scheme val="minor"/>
    </font>
    <font>
      <sz val="12"/>
      <color rgb="FF000000"/>
      <name val="Calibri"/>
      <family val="2"/>
      <scheme val="minor"/>
    </font>
    <font>
      <b/>
      <i/>
      <sz val="12"/>
      <color rgb="FF000000"/>
      <name val="Calibri"/>
      <family val="2"/>
      <scheme val="minor"/>
    </font>
    <font>
      <b/>
      <i/>
      <sz val="12"/>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s>
  <borders count="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8">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29">
    <xf numFmtId="0" fontId="0" fillId="0" borderId="0" xfId="0"/>
    <xf numFmtId="2" fontId="0" fillId="0" borderId="0" xfId="0" applyNumberFormat="1"/>
    <xf numFmtId="9" fontId="0" fillId="0" borderId="0" xfId="1" applyFont="1"/>
    <xf numFmtId="0" fontId="2" fillId="0" borderId="0" xfId="0" applyFont="1"/>
    <xf numFmtId="0" fontId="0" fillId="2" borderId="0" xfId="0" applyFill="1"/>
    <xf numFmtId="0" fontId="0" fillId="3" borderId="0" xfId="0" applyFill="1"/>
    <xf numFmtId="0" fontId="0" fillId="0" borderId="0" xfId="0" applyFill="1"/>
    <xf numFmtId="2" fontId="0" fillId="0" borderId="0" xfId="0" applyNumberFormat="1" applyFill="1"/>
    <xf numFmtId="9" fontId="0" fillId="0" borderId="0" xfId="1" applyFont="1" applyFill="1"/>
    <xf numFmtId="0" fontId="2" fillId="0" borderId="0" xfId="0" applyFont="1" applyFill="1"/>
    <xf numFmtId="9" fontId="0" fillId="0" borderId="0" xfId="0" applyNumberFormat="1"/>
    <xf numFmtId="164" fontId="0" fillId="0" borderId="0" xfId="1" applyNumberFormat="1" applyFont="1"/>
    <xf numFmtId="164" fontId="0" fillId="2" borderId="0" xfId="1" applyNumberFormat="1" applyFont="1" applyFill="1"/>
    <xf numFmtId="164" fontId="1" fillId="0" borderId="0" xfId="1" applyNumberFormat="1" applyFont="1"/>
    <xf numFmtId="165" fontId="0" fillId="0" borderId="0" xfId="0" applyNumberFormat="1"/>
    <xf numFmtId="165" fontId="0" fillId="0" borderId="0" xfId="0" applyNumberFormat="1" applyFill="1"/>
    <xf numFmtId="0" fontId="5" fillId="0" borderId="0" xfId="0" applyFont="1"/>
    <xf numFmtId="0" fontId="6" fillId="0" borderId="0" xfId="0" applyFont="1"/>
    <xf numFmtId="9" fontId="6" fillId="0" borderId="0" xfId="0" applyNumberFormat="1" applyFont="1"/>
    <xf numFmtId="165" fontId="6" fillId="0" borderId="0" xfId="0" applyNumberFormat="1" applyFont="1"/>
    <xf numFmtId="0" fontId="0" fillId="0" borderId="1" xfId="0" applyBorder="1"/>
    <xf numFmtId="0" fontId="2" fillId="0" borderId="2" xfId="0" applyFont="1" applyBorder="1"/>
    <xf numFmtId="0" fontId="0" fillId="0" borderId="3" xfId="0" applyBorder="1"/>
    <xf numFmtId="0" fontId="0" fillId="0" borderId="4" xfId="0" applyBorder="1"/>
    <xf numFmtId="0" fontId="0" fillId="0" borderId="5" xfId="0" applyBorder="1"/>
    <xf numFmtId="0" fontId="0" fillId="0" borderId="6" xfId="0" applyBorder="1"/>
    <xf numFmtId="14" fontId="0" fillId="0" borderId="0" xfId="0" applyNumberFormat="1"/>
    <xf numFmtId="9" fontId="0" fillId="0" borderId="0" xfId="0" applyNumberFormat="1" applyFont="1"/>
    <xf numFmtId="0" fontId="2" fillId="0" borderId="0" xfId="0" applyFont="1" applyAlignment="1">
      <alignment horizontal="center"/>
    </xf>
  </cellXfs>
  <cellStyles count="48">
    <cellStyle name="Followed Hyperlink" xfId="25" builtinId="9" hidden="1"/>
    <cellStyle name="Followed Hyperlink" xfId="27" builtinId="9" hidden="1"/>
    <cellStyle name="Followed Hyperlink" xfId="29" builtinId="9" hidden="1"/>
    <cellStyle name="Followed Hyperlink" xfId="33" builtinId="9" hidden="1"/>
    <cellStyle name="Followed Hyperlink" xfId="35" builtinId="9" hidden="1"/>
    <cellStyle name="Followed Hyperlink" xfId="37"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39" builtinId="9" hidden="1"/>
    <cellStyle name="Followed Hyperlink" xfId="31" builtinId="9" hidden="1"/>
    <cellStyle name="Followed Hyperlink" xfId="23" builtinId="9" hidden="1"/>
    <cellStyle name="Followed Hyperlink" xfId="11" builtinId="9" hidden="1"/>
    <cellStyle name="Followed Hyperlink" xfId="13" builtinId="9" hidden="1"/>
    <cellStyle name="Followed Hyperlink" xfId="17" builtinId="9" hidden="1"/>
    <cellStyle name="Followed Hyperlink" xfId="19" builtinId="9" hidden="1"/>
    <cellStyle name="Followed Hyperlink" xfId="21" builtinId="9" hidden="1"/>
    <cellStyle name="Followed Hyperlink" xfId="15" builtinId="9" hidden="1"/>
    <cellStyle name="Followed Hyperlink" xfId="7" builtinId="9" hidden="1"/>
    <cellStyle name="Followed Hyperlink" xfId="9" builtinId="9" hidden="1"/>
    <cellStyle name="Followed Hyperlink" xfId="5" builtinId="9" hidden="1"/>
    <cellStyle name="Followed Hyperlink" xfId="3" builtinId="9" hidden="1"/>
    <cellStyle name="Hyperlink" xfId="42" builtinId="8" hidden="1"/>
    <cellStyle name="Hyperlink" xfId="46" builtinId="8" hidden="1"/>
    <cellStyle name="Hyperlink" xfId="44" builtinId="8" hidden="1"/>
    <cellStyle name="Hyperlink" xfId="18"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8" builtinId="8" hidden="1"/>
    <cellStyle name="Hyperlink" xfId="40" builtinId="8" hidden="1"/>
    <cellStyle name="Hyperlink" xfId="36" builtinId="8" hidden="1"/>
    <cellStyle name="Hyperlink" xfId="20" builtinId="8" hidden="1"/>
    <cellStyle name="Hyperlink" xfId="10" builtinId="8" hidden="1"/>
    <cellStyle name="Hyperlink" xfId="12" builtinId="8" hidden="1"/>
    <cellStyle name="Hyperlink" xfId="14" builtinId="8" hidden="1"/>
    <cellStyle name="Hyperlink" xfId="16" builtinId="8" hidden="1"/>
    <cellStyle name="Hyperlink" xfId="6" builtinId="8" hidden="1"/>
    <cellStyle name="Hyperlink" xfId="8" builtinId="8" hidden="1"/>
    <cellStyle name="Hyperlink" xfId="4" builtinId="8" hidden="1"/>
    <cellStyle name="Hyperlink" xfId="2" builtinId="8" hidden="1"/>
    <cellStyle name="Normal" xfId="0" builtinId="0"/>
    <cellStyle name="Percent" xfId="1" builtin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sz="1600"/>
              <a:t>Average total ng/g</a:t>
            </a:r>
            <a:r>
              <a:rPr lang="en-US" sz="1600" baseline="0"/>
              <a:t> Lipid Across Temperatures</a:t>
            </a:r>
            <a:endParaRPr lang="en-US" sz="1600"/>
          </a:p>
        </c:rich>
      </c:tx>
      <c:overlay val="0"/>
    </c:title>
    <c:autoTitleDeleted val="0"/>
    <c:plotArea>
      <c:layout/>
      <c:barChart>
        <c:barDir val="col"/>
        <c:grouping val="clustered"/>
        <c:varyColors val="0"/>
        <c:ser>
          <c:idx val="0"/>
          <c:order val="0"/>
          <c:tx>
            <c:v>6 ppt</c:v>
          </c:tx>
          <c:invertIfNegative val="0"/>
          <c:errBars>
            <c:errBarType val="both"/>
            <c:errValType val="stdErr"/>
            <c:noEndCap val="0"/>
          </c:errBars>
          <c:cat>
            <c:numRef>
              <c:f>'ParentMetabolite Partitioning'!$G$20:$G$22</c:f>
              <c:numCache>
                <c:formatCode>General</c:formatCode>
                <c:ptCount val="3"/>
                <c:pt idx="0">
                  <c:v>18</c:v>
                </c:pt>
                <c:pt idx="1">
                  <c:v>23</c:v>
                </c:pt>
                <c:pt idx="2">
                  <c:v>28</c:v>
                </c:pt>
              </c:numCache>
            </c:numRef>
          </c:cat>
          <c:val>
            <c:numRef>
              <c:f>'ParentMetabolite Partitioning'!$J$14:$J$16</c:f>
              <c:numCache>
                <c:formatCode>0.00</c:formatCode>
                <c:ptCount val="3"/>
                <c:pt idx="0">
                  <c:v>321.78025053583269</c:v>
                </c:pt>
                <c:pt idx="1">
                  <c:v>399.58102101374317</c:v>
                </c:pt>
                <c:pt idx="2">
                  <c:v>162.61467141735844</c:v>
                </c:pt>
              </c:numCache>
            </c:numRef>
          </c:val>
          <c:extLst>
            <c:ext xmlns:c16="http://schemas.microsoft.com/office/drawing/2014/chart" uri="{C3380CC4-5D6E-409C-BE32-E72D297353CC}">
              <c16:uniqueId val="{00000000-462D-4DAB-B90A-A387A74922EC}"/>
            </c:ext>
          </c:extLst>
        </c:ser>
        <c:ser>
          <c:idx val="1"/>
          <c:order val="1"/>
          <c:tx>
            <c:v>13 ppt</c:v>
          </c:tx>
          <c:invertIfNegative val="0"/>
          <c:errBars>
            <c:errBarType val="both"/>
            <c:errValType val="stdErr"/>
            <c:noEndCap val="0"/>
          </c:errBars>
          <c:cat>
            <c:numRef>
              <c:f>'ParentMetabolite Partitioning'!$G$20:$G$22</c:f>
              <c:numCache>
                <c:formatCode>General</c:formatCode>
                <c:ptCount val="3"/>
                <c:pt idx="0">
                  <c:v>18</c:v>
                </c:pt>
                <c:pt idx="1">
                  <c:v>23</c:v>
                </c:pt>
                <c:pt idx="2">
                  <c:v>28</c:v>
                </c:pt>
              </c:numCache>
            </c:numRef>
          </c:cat>
          <c:val>
            <c:numRef>
              <c:f>'ParentMetabolite Partitioning'!$J$17:$J$19</c:f>
              <c:numCache>
                <c:formatCode>0.00</c:formatCode>
                <c:ptCount val="3"/>
                <c:pt idx="0">
                  <c:v>142.77443748289963</c:v>
                </c:pt>
                <c:pt idx="1">
                  <c:v>175.37354589470019</c:v>
                </c:pt>
                <c:pt idx="2">
                  <c:v>220.1788034184458</c:v>
                </c:pt>
              </c:numCache>
            </c:numRef>
          </c:val>
          <c:extLst>
            <c:ext xmlns:c16="http://schemas.microsoft.com/office/drawing/2014/chart" uri="{C3380CC4-5D6E-409C-BE32-E72D297353CC}">
              <c16:uniqueId val="{00000001-462D-4DAB-B90A-A387A74922EC}"/>
            </c:ext>
          </c:extLst>
        </c:ser>
        <c:ser>
          <c:idx val="2"/>
          <c:order val="2"/>
          <c:tx>
            <c:v>20 ppt</c:v>
          </c:tx>
          <c:invertIfNegative val="0"/>
          <c:errBars>
            <c:errBarType val="both"/>
            <c:errValType val="stdErr"/>
            <c:noEndCap val="0"/>
          </c:errBars>
          <c:cat>
            <c:numRef>
              <c:f>'ParentMetabolite Partitioning'!$G$20:$G$22</c:f>
              <c:numCache>
                <c:formatCode>General</c:formatCode>
                <c:ptCount val="3"/>
                <c:pt idx="0">
                  <c:v>18</c:v>
                </c:pt>
                <c:pt idx="1">
                  <c:v>23</c:v>
                </c:pt>
                <c:pt idx="2">
                  <c:v>28</c:v>
                </c:pt>
              </c:numCache>
            </c:numRef>
          </c:cat>
          <c:val>
            <c:numRef>
              <c:f>'ParentMetabolite Partitioning'!$J$20:$J$22</c:f>
              <c:numCache>
                <c:formatCode>0.00</c:formatCode>
                <c:ptCount val="3"/>
                <c:pt idx="0">
                  <c:v>105.97310951455495</c:v>
                </c:pt>
                <c:pt idx="1">
                  <c:v>184.22809721303125</c:v>
                </c:pt>
                <c:pt idx="2">
                  <c:v>66.167928773521268</c:v>
                </c:pt>
              </c:numCache>
            </c:numRef>
          </c:val>
          <c:extLst>
            <c:ext xmlns:c16="http://schemas.microsoft.com/office/drawing/2014/chart" uri="{C3380CC4-5D6E-409C-BE32-E72D297353CC}">
              <c16:uniqueId val="{00000002-462D-4DAB-B90A-A387A74922EC}"/>
            </c:ext>
          </c:extLst>
        </c:ser>
        <c:dLbls>
          <c:showLegendKey val="0"/>
          <c:showVal val="0"/>
          <c:showCatName val="0"/>
          <c:showSerName val="0"/>
          <c:showPercent val="0"/>
          <c:showBubbleSize val="0"/>
        </c:dLbls>
        <c:gapWidth val="150"/>
        <c:axId val="2136204648"/>
        <c:axId val="-2119936776"/>
      </c:barChart>
      <c:catAx>
        <c:axId val="2136204648"/>
        <c:scaling>
          <c:orientation val="minMax"/>
        </c:scaling>
        <c:delete val="0"/>
        <c:axPos val="b"/>
        <c:title>
          <c:tx>
            <c:rich>
              <a:bodyPr/>
              <a:lstStyle/>
              <a:p>
                <a:pPr>
                  <a:defRPr/>
                </a:pPr>
                <a:r>
                  <a:rPr lang="en-US"/>
                  <a:t>Temperature (C)</a:t>
                </a:r>
              </a:p>
            </c:rich>
          </c:tx>
          <c:overlay val="0"/>
        </c:title>
        <c:numFmt formatCode="General" sourceLinked="1"/>
        <c:majorTickMark val="out"/>
        <c:minorTickMark val="none"/>
        <c:tickLblPos val="nextTo"/>
        <c:crossAx val="-2119936776"/>
        <c:crosses val="autoZero"/>
        <c:auto val="1"/>
        <c:lblAlgn val="ctr"/>
        <c:lblOffset val="100"/>
        <c:noMultiLvlLbl val="0"/>
      </c:catAx>
      <c:valAx>
        <c:axId val="-2119936776"/>
        <c:scaling>
          <c:orientation val="minMax"/>
        </c:scaling>
        <c:delete val="0"/>
        <c:axPos val="l"/>
        <c:majorGridlines/>
        <c:title>
          <c:tx>
            <c:rich>
              <a:bodyPr rot="-5400000" vert="horz"/>
              <a:lstStyle/>
              <a:p>
                <a:pPr>
                  <a:defRPr/>
                </a:pPr>
                <a:r>
                  <a:rPr lang="en-US"/>
                  <a:t>ng/g lipid permethrin</a:t>
                </a:r>
              </a:p>
            </c:rich>
          </c:tx>
          <c:overlay val="0"/>
        </c:title>
        <c:numFmt formatCode="0.00" sourceLinked="1"/>
        <c:majorTickMark val="out"/>
        <c:minorTickMark val="none"/>
        <c:tickLblPos val="nextTo"/>
        <c:crossAx val="2136204648"/>
        <c:crosses val="autoZero"/>
        <c:crossBetween val="between"/>
      </c:valAx>
    </c:plotArea>
    <c:legend>
      <c:legendPos val="r"/>
      <c:overlay val="0"/>
    </c:legend>
    <c:plotVisOnly val="1"/>
    <c:dispBlanksAs val="gap"/>
    <c:showDLblsOverMax val="0"/>
  </c:chart>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sz="1800" b="1" i="0" baseline="0">
                <a:effectLst/>
              </a:rPr>
              <a:t>Average total ng/g Lipid Across Salinities</a:t>
            </a:r>
            <a:endParaRPr lang="en-US">
              <a:effectLst/>
            </a:endParaRPr>
          </a:p>
        </c:rich>
      </c:tx>
      <c:overlay val="0"/>
    </c:title>
    <c:autoTitleDeleted val="0"/>
    <c:plotArea>
      <c:layout/>
      <c:barChart>
        <c:barDir val="col"/>
        <c:grouping val="clustered"/>
        <c:varyColors val="0"/>
        <c:ser>
          <c:idx val="0"/>
          <c:order val="0"/>
          <c:tx>
            <c:v>18C</c:v>
          </c:tx>
          <c:invertIfNegative val="0"/>
          <c:errBars>
            <c:errBarType val="both"/>
            <c:errValType val="stdErr"/>
            <c:noEndCap val="0"/>
          </c:errBars>
          <c:cat>
            <c:numRef>
              <c:f>'ParentMetabolite Partitioning'!$H$20:$H$22</c:f>
              <c:numCache>
                <c:formatCode>General</c:formatCode>
                <c:ptCount val="3"/>
                <c:pt idx="0">
                  <c:v>6</c:v>
                </c:pt>
                <c:pt idx="1">
                  <c:v>13</c:v>
                </c:pt>
                <c:pt idx="2">
                  <c:v>20</c:v>
                </c:pt>
              </c:numCache>
            </c:numRef>
          </c:cat>
          <c:val>
            <c:numRef>
              <c:f>'ParentMetabolite Partitioning'!$J$3:$J$5</c:f>
              <c:numCache>
                <c:formatCode>0.00</c:formatCode>
                <c:ptCount val="3"/>
                <c:pt idx="0">
                  <c:v>321.78025053583269</c:v>
                </c:pt>
                <c:pt idx="1">
                  <c:v>142.77443748289963</c:v>
                </c:pt>
                <c:pt idx="2">
                  <c:v>105.97310951455495</c:v>
                </c:pt>
              </c:numCache>
            </c:numRef>
          </c:val>
          <c:extLst>
            <c:ext xmlns:c16="http://schemas.microsoft.com/office/drawing/2014/chart" uri="{C3380CC4-5D6E-409C-BE32-E72D297353CC}">
              <c16:uniqueId val="{00000000-2899-430C-A52D-93176F9AF86B}"/>
            </c:ext>
          </c:extLst>
        </c:ser>
        <c:ser>
          <c:idx val="1"/>
          <c:order val="1"/>
          <c:tx>
            <c:v>23C</c:v>
          </c:tx>
          <c:invertIfNegative val="0"/>
          <c:errBars>
            <c:errBarType val="both"/>
            <c:errValType val="stdErr"/>
            <c:noEndCap val="0"/>
          </c:errBars>
          <c:cat>
            <c:numRef>
              <c:f>'ParentMetabolite Partitioning'!$H$20:$H$22</c:f>
              <c:numCache>
                <c:formatCode>General</c:formatCode>
                <c:ptCount val="3"/>
                <c:pt idx="0">
                  <c:v>6</c:v>
                </c:pt>
                <c:pt idx="1">
                  <c:v>13</c:v>
                </c:pt>
                <c:pt idx="2">
                  <c:v>20</c:v>
                </c:pt>
              </c:numCache>
            </c:numRef>
          </c:cat>
          <c:val>
            <c:numRef>
              <c:f>'ParentMetabolite Partitioning'!$J$6:$J$8</c:f>
              <c:numCache>
                <c:formatCode>0.00</c:formatCode>
                <c:ptCount val="3"/>
                <c:pt idx="0">
                  <c:v>399.58102101374317</c:v>
                </c:pt>
                <c:pt idx="1">
                  <c:v>175.37354589470019</c:v>
                </c:pt>
                <c:pt idx="2">
                  <c:v>184.22809721303125</c:v>
                </c:pt>
              </c:numCache>
            </c:numRef>
          </c:val>
          <c:extLst>
            <c:ext xmlns:c16="http://schemas.microsoft.com/office/drawing/2014/chart" uri="{C3380CC4-5D6E-409C-BE32-E72D297353CC}">
              <c16:uniqueId val="{00000001-2899-430C-A52D-93176F9AF86B}"/>
            </c:ext>
          </c:extLst>
        </c:ser>
        <c:ser>
          <c:idx val="2"/>
          <c:order val="2"/>
          <c:tx>
            <c:v>28C</c:v>
          </c:tx>
          <c:invertIfNegative val="0"/>
          <c:errBars>
            <c:errBarType val="both"/>
            <c:errValType val="stdErr"/>
            <c:noEndCap val="0"/>
          </c:errBars>
          <c:cat>
            <c:numRef>
              <c:f>'ParentMetabolite Partitioning'!$H$20:$H$22</c:f>
              <c:numCache>
                <c:formatCode>General</c:formatCode>
                <c:ptCount val="3"/>
                <c:pt idx="0">
                  <c:v>6</c:v>
                </c:pt>
                <c:pt idx="1">
                  <c:v>13</c:v>
                </c:pt>
                <c:pt idx="2">
                  <c:v>20</c:v>
                </c:pt>
              </c:numCache>
            </c:numRef>
          </c:cat>
          <c:val>
            <c:numRef>
              <c:f>'ParentMetabolite Partitioning'!$J$9:$J$11</c:f>
              <c:numCache>
                <c:formatCode>0.00</c:formatCode>
                <c:ptCount val="3"/>
                <c:pt idx="0">
                  <c:v>162.61467141735844</c:v>
                </c:pt>
                <c:pt idx="1">
                  <c:v>220.1788034184458</c:v>
                </c:pt>
                <c:pt idx="2">
                  <c:v>66.167928773521268</c:v>
                </c:pt>
              </c:numCache>
            </c:numRef>
          </c:val>
          <c:extLst>
            <c:ext xmlns:c16="http://schemas.microsoft.com/office/drawing/2014/chart" uri="{C3380CC4-5D6E-409C-BE32-E72D297353CC}">
              <c16:uniqueId val="{00000002-2899-430C-A52D-93176F9AF86B}"/>
            </c:ext>
          </c:extLst>
        </c:ser>
        <c:dLbls>
          <c:showLegendKey val="0"/>
          <c:showVal val="0"/>
          <c:showCatName val="0"/>
          <c:showSerName val="0"/>
          <c:showPercent val="0"/>
          <c:showBubbleSize val="0"/>
        </c:dLbls>
        <c:gapWidth val="150"/>
        <c:axId val="-2140204216"/>
        <c:axId val="-2119740376"/>
      </c:barChart>
      <c:catAx>
        <c:axId val="-2140204216"/>
        <c:scaling>
          <c:orientation val="minMax"/>
        </c:scaling>
        <c:delete val="0"/>
        <c:axPos val="b"/>
        <c:title>
          <c:tx>
            <c:rich>
              <a:bodyPr/>
              <a:lstStyle/>
              <a:p>
                <a:pPr>
                  <a:defRPr/>
                </a:pPr>
                <a:r>
                  <a:rPr lang="en-US"/>
                  <a:t>Salinity (ppt)</a:t>
                </a:r>
              </a:p>
            </c:rich>
          </c:tx>
          <c:overlay val="0"/>
        </c:title>
        <c:numFmt formatCode="General" sourceLinked="1"/>
        <c:majorTickMark val="out"/>
        <c:minorTickMark val="none"/>
        <c:tickLblPos val="nextTo"/>
        <c:crossAx val="-2119740376"/>
        <c:crosses val="autoZero"/>
        <c:auto val="1"/>
        <c:lblAlgn val="ctr"/>
        <c:lblOffset val="100"/>
        <c:noMultiLvlLbl val="0"/>
      </c:catAx>
      <c:valAx>
        <c:axId val="-2119740376"/>
        <c:scaling>
          <c:orientation val="minMax"/>
        </c:scaling>
        <c:delete val="0"/>
        <c:axPos val="l"/>
        <c:majorGridlines/>
        <c:title>
          <c:tx>
            <c:rich>
              <a:bodyPr rot="-5400000" vert="horz"/>
              <a:lstStyle/>
              <a:p>
                <a:pPr>
                  <a:defRPr/>
                </a:pPr>
                <a:r>
                  <a:rPr lang="en-US"/>
                  <a:t>ng/g</a:t>
                </a:r>
                <a:r>
                  <a:rPr lang="en-US" baseline="0"/>
                  <a:t> lipid permethrin</a:t>
                </a:r>
                <a:endParaRPr lang="en-US"/>
              </a:p>
            </c:rich>
          </c:tx>
          <c:overlay val="0"/>
        </c:title>
        <c:numFmt formatCode="0.00" sourceLinked="1"/>
        <c:majorTickMark val="out"/>
        <c:minorTickMark val="none"/>
        <c:tickLblPos val="nextTo"/>
        <c:crossAx val="-2140204216"/>
        <c:crosses val="autoZero"/>
        <c:crossBetween val="between"/>
      </c:valAx>
    </c:plotArea>
    <c:legend>
      <c:legendPos val="r"/>
      <c:overlay val="0"/>
    </c:legend>
    <c:plotVisOnly val="1"/>
    <c:dispBlanksAs val="gap"/>
    <c:showDLblsOverMax val="0"/>
  </c:chart>
  <c:printSettings>
    <c:headerFooter/>
    <c:pageMargins b="1" l="0.75" r="0.75" t="1" header="0.5" footer="0.5"/>
    <c:pageSetup/>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314325</xdr:colOff>
      <xdr:row>1</xdr:row>
      <xdr:rowOff>133350</xdr:rowOff>
    </xdr:from>
    <xdr:to>
      <xdr:col>22</xdr:col>
      <xdr:colOff>123825</xdr:colOff>
      <xdr:row>37</xdr:row>
      <xdr:rowOff>114300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14325" y="333375"/>
          <a:ext cx="14897100" cy="7181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GB" sz="1100" b="1" i="0" baseline="0">
              <a:solidFill>
                <a:schemeClr val="dk1"/>
              </a:solidFill>
              <a:effectLst/>
              <a:latin typeface="+mn-lt"/>
              <a:ea typeface="+mn-ea"/>
              <a:cs typeface="+mn-cs"/>
            </a:rPr>
            <a:t>Metadata for:</a:t>
          </a:r>
          <a:r>
            <a:rPr lang="en-GB"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Trophic transfer, bioaccumulation and transcriptomic effects of permethrin in inland silversides, </a:t>
          </a:r>
          <a:r>
            <a:rPr lang="en-US" sz="1100" b="0" i="1">
              <a:solidFill>
                <a:schemeClr val="dk1"/>
              </a:solidFill>
              <a:effectLst/>
              <a:latin typeface="+mn-lt"/>
              <a:ea typeface="+mn-ea"/>
              <a:cs typeface="+mn-cs"/>
            </a:rPr>
            <a:t>Menidia beryllina</a:t>
          </a:r>
          <a:r>
            <a:rPr lang="en-US" sz="1100" b="0" i="0">
              <a:solidFill>
                <a:schemeClr val="dk1"/>
              </a:solidFill>
              <a:effectLst/>
              <a:latin typeface="+mn-lt"/>
              <a:ea typeface="+mn-ea"/>
              <a:cs typeface="+mn-cs"/>
            </a:rPr>
            <a:t>, under future climate scenarios</a:t>
          </a:r>
        </a:p>
        <a:p>
          <a:pPr eaLnBrk="1" fontAlgn="auto" latinLnBrk="0" hangingPunct="1"/>
          <a:r>
            <a:rPr lang="en-GB" sz="1100" b="1" i="0" baseline="0">
              <a:solidFill>
                <a:schemeClr val="dk1"/>
              </a:solidFill>
              <a:effectLst/>
              <a:latin typeface="+mn-lt"/>
              <a:ea typeface="+mn-ea"/>
              <a:cs typeface="+mn-cs"/>
            </a:rPr>
            <a:t>Authors: </a:t>
          </a:r>
          <a:r>
            <a:rPr lang="en-GB" sz="1100" b="0" i="0" baseline="0">
              <a:solidFill>
                <a:schemeClr val="dk1"/>
              </a:solidFill>
              <a:effectLst/>
              <a:latin typeface="+mn-lt"/>
              <a:ea typeface="+mn-ea"/>
              <a:cs typeface="+mn-cs"/>
            </a:rPr>
            <a:t>Andrew P.Derby, Neil W.Fuller, Kara E.Huff Hartz, Amelie Segarra, Richard E. Connon, Susanne M. Brander, Michael J. Lydy </a:t>
          </a:r>
          <a:endParaRPr lang="en-US">
            <a:effectLst/>
          </a:endParaRPr>
        </a:p>
        <a:p>
          <a:pPr eaLnBrk="1" fontAlgn="auto" latinLnBrk="0" hangingPunct="1"/>
          <a:r>
            <a:rPr lang="en-GB" sz="1100" b="1" i="0" baseline="0">
              <a:solidFill>
                <a:schemeClr val="dk1"/>
              </a:solidFill>
              <a:effectLst/>
              <a:latin typeface="+mn-lt"/>
              <a:ea typeface="+mn-ea"/>
              <a:cs typeface="+mn-cs"/>
            </a:rPr>
            <a:t>Abstract: </a:t>
          </a:r>
          <a:r>
            <a:rPr lang="en-GB" sz="1100" b="0" i="0" baseline="0">
              <a:solidFill>
                <a:schemeClr val="dk1"/>
              </a:solidFill>
              <a:effectLst/>
              <a:latin typeface="+mn-lt"/>
              <a:ea typeface="+mn-ea"/>
              <a:cs typeface="+mn-cs"/>
            </a:rPr>
            <a:t>Global climate change (GCC) significantly affects aquatic ecosystems. Continual use of pyrethroid insecticides results in contamination of these ecosystems and concurrent GCC raises the potential for synergistic effects. Resistance to pyrethroids has been documented in Hyalella azteca, a common epibenthic amphipod and model organism. Resistant H. azteca can bioconcentrate elevated amounts of pyrethroids and represent a threat to consumers via trophic transfer. In the present study, a predator of H. azteca, the inland silverside (Menidia beryllina), was used to examine the impacts of GCC on pyrethroid bioaccumulation via trophic transfer from resistant prey organisms. M. beryllina were fed 14C-permethrin dosed pyrethroid-resistant H. azteca for 14 days at three salinities (6, 13 and 20 practical salinity units (PSU)) and two temperatures (18 and 23 °C). Fish were analyzed for total body residues, percent parent compound and percent metabolites. Gene expression in liver and brain tissue were evaluated to assess whether dietary bioaccumulation of permethrin would impact detoxification processes, metabolism, and general stress responses. M. beryllina bioaccumulated significant amounts of permethrin across all treatments, ranging from 39 to 557 ng g−1 lipid. No statistically significant effect of temperature was found on total bioaccumulation. Salinity had a significant effect on total bioaccumulation, owing to greater bioaccumulation at 6 PSU compared to 13 and 20 PSU, which may be due to alterations to xenobiotic elimination. Permethrin bioaccumulation and the interaction with temperature and salinity elicited significant transcriptional responses in genes relating to detoxification, growth, development, and immune response. Given the increased prevalence of pesticide-resistant aquatic invertebrates, GCC-induced alterations to temperature and salinity, and the predicted increase in pesticide usage, these findings suggest trophic transfer may play an important role in pesticide bioaccumulation and effects in predatory fish.</a:t>
          </a:r>
        </a:p>
        <a:p>
          <a:pPr eaLnBrk="1" fontAlgn="auto" latinLnBrk="0" hangingPunct="1"/>
          <a:r>
            <a:rPr lang="en-GB" sz="1100" b="1" i="0" baseline="0">
              <a:solidFill>
                <a:schemeClr val="dk1"/>
              </a:solidFill>
              <a:effectLst/>
              <a:latin typeface="+mn-lt"/>
              <a:ea typeface="+mn-ea"/>
              <a:cs typeface="+mn-cs"/>
            </a:rPr>
            <a:t>Date Created: </a:t>
          </a:r>
          <a:r>
            <a:rPr lang="en-GB" sz="1100" b="0" i="0" baseline="0">
              <a:solidFill>
                <a:schemeClr val="dk1"/>
              </a:solidFill>
              <a:effectLst/>
              <a:latin typeface="+mn-lt"/>
              <a:ea typeface="+mn-ea"/>
              <a:cs typeface="+mn-cs"/>
            </a:rPr>
            <a:t>2020</a:t>
          </a:r>
          <a:endParaRPr lang="en-US">
            <a:effectLst/>
          </a:endParaRPr>
        </a:p>
        <a:p>
          <a:pPr eaLnBrk="1" fontAlgn="auto" latinLnBrk="0" hangingPunct="1"/>
          <a:r>
            <a:rPr lang="en-GB" sz="1100" b="1" i="0" baseline="0">
              <a:solidFill>
                <a:schemeClr val="dk1"/>
              </a:solidFill>
              <a:effectLst/>
              <a:latin typeface="+mn-lt"/>
              <a:ea typeface="+mn-ea"/>
              <a:cs typeface="+mn-cs"/>
            </a:rPr>
            <a:t>File Format: </a:t>
          </a:r>
          <a:r>
            <a:rPr lang="en-GB" sz="1100" b="0" i="0" baseline="0">
              <a:solidFill>
                <a:schemeClr val="dk1"/>
              </a:solidFill>
              <a:effectLst/>
              <a:latin typeface="+mn-lt"/>
              <a:ea typeface="+mn-ea"/>
              <a:cs typeface="+mn-cs"/>
            </a:rPr>
            <a:t>Excel (.xlsx)</a:t>
          </a:r>
          <a:endParaRPr lang="en-US">
            <a:effectLst/>
          </a:endParaRPr>
        </a:p>
        <a:p>
          <a:pPr eaLnBrk="1" fontAlgn="auto" latinLnBrk="0" hangingPunct="1"/>
          <a:r>
            <a:rPr lang="en-GB" sz="1100" b="1" i="0" baseline="0">
              <a:solidFill>
                <a:schemeClr val="dk1"/>
              </a:solidFill>
              <a:effectLst/>
              <a:latin typeface="+mn-lt"/>
              <a:ea typeface="+mn-ea"/>
              <a:cs typeface="+mn-cs"/>
            </a:rPr>
            <a:t>Scientific Names: </a:t>
          </a:r>
          <a:r>
            <a:rPr lang="en-GB" sz="1100" b="0" i="1" baseline="0">
              <a:solidFill>
                <a:schemeClr val="dk1"/>
              </a:solidFill>
              <a:effectLst/>
              <a:latin typeface="+mn-lt"/>
              <a:ea typeface="+mn-ea"/>
              <a:cs typeface="+mn-cs"/>
            </a:rPr>
            <a:t>Hyalella azteca, Menidia beryllina</a:t>
          </a:r>
          <a:endParaRPr lang="en-US">
            <a:effectLst/>
          </a:endParaRPr>
        </a:p>
        <a:p>
          <a:pPr eaLnBrk="1" fontAlgn="auto" latinLnBrk="0" hangingPunct="1"/>
          <a:r>
            <a:rPr lang="en-GB" sz="1100" b="1" i="0" baseline="0">
              <a:solidFill>
                <a:schemeClr val="dk1"/>
              </a:solidFill>
              <a:effectLst/>
              <a:latin typeface="+mn-lt"/>
              <a:ea typeface="+mn-ea"/>
              <a:cs typeface="+mn-cs"/>
            </a:rPr>
            <a:t>Geographic Coverage: </a:t>
          </a:r>
          <a:r>
            <a:rPr lang="en-GB" sz="1100" b="0" i="0" baseline="0">
              <a:solidFill>
                <a:schemeClr val="dk1"/>
              </a:solidFill>
              <a:effectLst/>
              <a:latin typeface="+mn-lt"/>
              <a:ea typeface="+mn-ea"/>
              <a:cs typeface="+mn-cs"/>
            </a:rPr>
            <a:t>na (lab study)</a:t>
          </a:r>
          <a:endParaRPr lang="en-US">
            <a:effectLst/>
          </a:endParaRPr>
        </a:p>
        <a:p>
          <a:pPr eaLnBrk="1" fontAlgn="auto" latinLnBrk="0" hangingPunct="1"/>
          <a:r>
            <a:rPr lang="en-GB" sz="1100" b="1" i="0" baseline="0">
              <a:solidFill>
                <a:schemeClr val="dk1"/>
              </a:solidFill>
              <a:effectLst/>
              <a:latin typeface="+mn-lt"/>
              <a:ea typeface="+mn-ea"/>
              <a:cs typeface="+mn-cs"/>
            </a:rPr>
            <a:t>Related Content: </a:t>
          </a:r>
          <a:r>
            <a:rPr lang="en-GB" sz="1100" b="0" i="0" baseline="0">
              <a:solidFill>
                <a:schemeClr val="dk1"/>
              </a:solidFill>
              <a:effectLst/>
              <a:latin typeface="+mn-lt"/>
              <a:ea typeface="+mn-ea"/>
              <a:cs typeface="+mn-cs"/>
            </a:rPr>
            <a:t>https://doi.org/10.1016/j.envpol.2021.116545</a:t>
          </a:r>
        </a:p>
        <a:p>
          <a:pPr eaLnBrk="1" fontAlgn="auto" latinLnBrk="0" hangingPunct="1"/>
          <a:r>
            <a:rPr lang="en-GB" sz="1100" b="1" i="0" baseline="0">
              <a:solidFill>
                <a:schemeClr val="dk1"/>
              </a:solidFill>
              <a:effectLst/>
              <a:latin typeface="+mn-lt"/>
              <a:ea typeface="+mn-ea"/>
              <a:cs typeface="+mn-cs"/>
            </a:rPr>
            <a:t>Keywords: </a:t>
          </a:r>
          <a:r>
            <a:rPr lang="en-GB" sz="1100" b="0" i="0" baseline="0">
              <a:solidFill>
                <a:schemeClr val="dk1"/>
              </a:solidFill>
              <a:effectLst/>
              <a:latin typeface="+mn-lt"/>
              <a:ea typeface="+mn-ea"/>
              <a:cs typeface="+mn-cs"/>
            </a:rPr>
            <a:t>Bioaccumulation, </a:t>
          </a:r>
          <a:r>
            <a:rPr lang="en-GB" sz="1100" b="0" i="1" baseline="0">
              <a:solidFill>
                <a:schemeClr val="dk1"/>
              </a:solidFill>
              <a:effectLst/>
              <a:latin typeface="+mn-lt"/>
              <a:ea typeface="+mn-ea"/>
              <a:cs typeface="+mn-cs"/>
            </a:rPr>
            <a:t>M. beryllina</a:t>
          </a:r>
          <a:r>
            <a:rPr lang="en-GB" sz="1100" b="0" i="0" baseline="0">
              <a:solidFill>
                <a:schemeClr val="dk1"/>
              </a:solidFill>
              <a:effectLst/>
              <a:latin typeface="+mn-lt"/>
              <a:ea typeface="+mn-ea"/>
              <a:cs typeface="+mn-cs"/>
            </a:rPr>
            <a:t>, Permethrin, Global climate change, </a:t>
          </a:r>
          <a:r>
            <a:rPr lang="en-GB" sz="1100" b="0" i="1" baseline="0">
              <a:solidFill>
                <a:schemeClr val="dk1"/>
              </a:solidFill>
              <a:effectLst/>
              <a:latin typeface="+mn-lt"/>
              <a:ea typeface="+mn-ea"/>
              <a:cs typeface="+mn-cs"/>
            </a:rPr>
            <a:t>H. azteca</a:t>
          </a:r>
        </a:p>
        <a:p>
          <a:pPr eaLnBrk="1" fontAlgn="auto" latinLnBrk="0" hangingPunct="1"/>
          <a:r>
            <a:rPr lang="en-GB" sz="1100" b="1" i="0" baseline="0">
              <a:solidFill>
                <a:schemeClr val="dk1"/>
              </a:solidFill>
              <a:effectLst/>
              <a:latin typeface="+mn-lt"/>
              <a:ea typeface="+mn-ea"/>
              <a:cs typeface="+mn-cs"/>
            </a:rPr>
            <a:t>File Name</a:t>
          </a:r>
          <a:r>
            <a:rPr lang="en-GB" sz="1100" b="0" i="0" baseline="0">
              <a:solidFill>
                <a:schemeClr val="dk1"/>
              </a:solidFill>
              <a:effectLst/>
              <a:latin typeface="+mn-lt"/>
              <a:ea typeface="+mn-ea"/>
              <a:cs typeface="+mn-cs"/>
            </a:rPr>
            <a:t>: Compiled.Silverside.Permethrin.Transfer.Data.6.24.21.NF.AD</a:t>
          </a:r>
        </a:p>
        <a:p>
          <a:pPr eaLnBrk="1" fontAlgn="auto" latinLnBrk="0" hangingPunct="1"/>
          <a:endParaRPr lang="en-GB" sz="1100" b="0" i="0" baseline="0">
            <a:solidFill>
              <a:schemeClr val="dk1"/>
            </a:solidFill>
            <a:effectLst/>
            <a:latin typeface="+mn-lt"/>
            <a:ea typeface="+mn-ea"/>
            <a:cs typeface="+mn-cs"/>
          </a:endParaRPr>
        </a:p>
        <a:p>
          <a:pPr eaLnBrk="1" fontAlgn="auto" latinLnBrk="0" hangingPunct="1"/>
          <a:r>
            <a:rPr lang="en-GB" sz="1100" b="1" i="0" baseline="0">
              <a:solidFill>
                <a:schemeClr val="dk1"/>
              </a:solidFill>
              <a:effectLst/>
              <a:latin typeface="+mn-lt"/>
              <a:ea typeface="+mn-ea"/>
              <a:cs typeface="+mn-cs"/>
            </a:rPr>
            <a:t>Summary</a:t>
          </a:r>
          <a:r>
            <a:rPr lang="en-GB" sz="1100" b="0" i="0" baseline="0">
              <a:solidFill>
                <a:schemeClr val="dk1"/>
              </a:solidFill>
              <a:effectLst/>
              <a:latin typeface="+mn-lt"/>
              <a:ea typeface="+mn-ea"/>
              <a:cs typeface="+mn-cs"/>
            </a:rPr>
            <a:t> – This excel workbook contains data from a study of trophic transfer of radiolabeled (C-14) permethrin from pyrethroid-resistant </a:t>
          </a:r>
          <a:r>
            <a:rPr lang="en-GB" sz="1100" b="0" i="1" baseline="0">
              <a:solidFill>
                <a:schemeClr val="dk1"/>
              </a:solidFill>
              <a:effectLst/>
              <a:latin typeface="+mn-lt"/>
              <a:ea typeface="+mn-ea"/>
              <a:cs typeface="+mn-cs"/>
            </a:rPr>
            <a:t>Hyalella azteca </a:t>
          </a:r>
          <a:r>
            <a:rPr lang="en-GB" sz="1100" b="0" i="0" baseline="0">
              <a:solidFill>
                <a:schemeClr val="dk1"/>
              </a:solidFill>
              <a:effectLst/>
              <a:latin typeface="+mn-lt"/>
              <a:ea typeface="+mn-ea"/>
              <a:cs typeface="+mn-cs"/>
            </a:rPr>
            <a:t>to a known predator, the Inland silverside </a:t>
          </a:r>
          <a:r>
            <a:rPr lang="en-GB" sz="1100" b="0" i="1" baseline="0">
              <a:solidFill>
                <a:schemeClr val="dk1"/>
              </a:solidFill>
              <a:effectLst/>
              <a:latin typeface="+mn-lt"/>
              <a:ea typeface="+mn-ea"/>
              <a:cs typeface="+mn-cs"/>
            </a:rPr>
            <a:t>Menidia beryllina</a:t>
          </a:r>
          <a:r>
            <a:rPr lang="en-GB" sz="1100" b="0" i="0" baseline="0">
              <a:solidFill>
                <a:schemeClr val="dk1"/>
              </a:solidFill>
              <a:effectLst/>
              <a:latin typeface="+mn-lt"/>
              <a:ea typeface="+mn-ea"/>
              <a:cs typeface="+mn-cs"/>
            </a:rPr>
            <a:t>. Fish were fed 15 dosed (~ 1 ng/animal) or control </a:t>
          </a:r>
          <a:r>
            <a:rPr lang="en-GB" sz="1100" b="0" i="1" baseline="0">
              <a:solidFill>
                <a:schemeClr val="dk1"/>
              </a:solidFill>
              <a:effectLst/>
              <a:latin typeface="+mn-lt"/>
              <a:ea typeface="+mn-ea"/>
              <a:cs typeface="+mn-cs"/>
            </a:rPr>
            <a:t>H. azteca</a:t>
          </a:r>
          <a:r>
            <a:rPr lang="en-GB" sz="1100" b="0" i="0" baseline="0">
              <a:solidFill>
                <a:schemeClr val="dk1"/>
              </a:solidFill>
              <a:effectLst/>
              <a:latin typeface="+mn-lt"/>
              <a:ea typeface="+mn-ea"/>
              <a:cs typeface="+mn-cs"/>
            </a:rPr>
            <a:t> for 14 days at three temperatures, 18, 23 and 28°C, and three salinities (6, 13 and 20 PSU) to simulate changes anticipated under global climate change (GCC). Following feeding, fish were analyzed for total permethrin concentrations, as well as percent parent compound as a a measure of biotransformation, were measured in both </a:t>
          </a:r>
          <a:r>
            <a:rPr lang="en-GB" sz="1100" b="0" i="1" baseline="0">
              <a:solidFill>
                <a:schemeClr val="dk1"/>
              </a:solidFill>
              <a:effectLst/>
              <a:latin typeface="+mn-lt"/>
              <a:ea typeface="+mn-ea"/>
              <a:cs typeface="+mn-cs"/>
            </a:rPr>
            <a:t>H. azteca </a:t>
          </a:r>
          <a:r>
            <a:rPr lang="en-GB" sz="1100" b="0" i="0" baseline="0">
              <a:solidFill>
                <a:schemeClr val="dk1"/>
              </a:solidFill>
              <a:effectLst/>
              <a:latin typeface="+mn-lt"/>
              <a:ea typeface="+mn-ea"/>
              <a:cs typeface="+mn-cs"/>
            </a:rPr>
            <a:t>and </a:t>
          </a:r>
          <a:r>
            <a:rPr lang="en-GB" sz="1100" b="0" i="1" baseline="0">
              <a:solidFill>
                <a:schemeClr val="dk1"/>
              </a:solidFill>
              <a:effectLst/>
              <a:latin typeface="+mn-lt"/>
              <a:ea typeface="+mn-ea"/>
              <a:cs typeface="+mn-cs"/>
            </a:rPr>
            <a:t>M. beryllina</a:t>
          </a:r>
          <a:r>
            <a:rPr lang="en-GB" sz="1100" b="0" i="0" baseline="0">
              <a:solidFill>
                <a:schemeClr val="dk1"/>
              </a:solidFill>
              <a:effectLst/>
              <a:latin typeface="+mn-lt"/>
              <a:ea typeface="+mn-ea"/>
              <a:cs typeface="+mn-cs"/>
            </a:rPr>
            <a:t>. </a:t>
          </a:r>
        </a:p>
        <a:p>
          <a:pPr eaLnBrk="1" fontAlgn="auto" latinLnBrk="0" hangingPunct="1"/>
          <a:endParaRPr lang="en-US" sz="1100" b="0" i="0" baseline="0">
            <a:solidFill>
              <a:schemeClr val="dk1"/>
            </a:solidFill>
            <a:effectLst/>
            <a:latin typeface="+mn-lt"/>
            <a:ea typeface="+mn-ea"/>
            <a:cs typeface="+mn-cs"/>
          </a:endParaRPr>
        </a:p>
        <a:p>
          <a:pPr eaLnBrk="1" fontAlgn="auto" latinLnBrk="0" hangingPunct="1"/>
          <a:r>
            <a:rPr lang="en-US" sz="1100" b="1" i="0" baseline="0">
              <a:solidFill>
                <a:schemeClr val="dk1"/>
              </a:solidFill>
              <a:effectLst/>
              <a:latin typeface="+mn-lt"/>
              <a:ea typeface="+mn-ea"/>
              <a:cs typeface="+mn-cs"/>
            </a:rPr>
            <a:t>Sheet Name: Totals - </a:t>
          </a:r>
          <a:r>
            <a:rPr lang="en-US" sz="1100" b="1" i="1" baseline="0">
              <a:solidFill>
                <a:schemeClr val="dk1"/>
              </a:solidFill>
              <a:effectLst/>
              <a:latin typeface="+mn-lt"/>
              <a:ea typeface="+mn-ea"/>
              <a:cs typeface="+mn-cs"/>
            </a:rPr>
            <a:t>H. azteca</a:t>
          </a:r>
          <a:endParaRPr lang="en-US" sz="1100" b="1" i="0" baseline="0">
            <a:solidFill>
              <a:schemeClr val="dk1"/>
            </a:solidFill>
            <a:effectLst/>
            <a:latin typeface="+mn-lt"/>
            <a:ea typeface="+mn-ea"/>
            <a:cs typeface="+mn-cs"/>
          </a:endParaRPr>
        </a:p>
        <a:p>
          <a:pPr eaLnBrk="1" fontAlgn="auto" latinLnBrk="0" hangingPunct="1"/>
          <a:r>
            <a:rPr lang="en-US" sz="1100" b="0" i="0" baseline="0">
              <a:solidFill>
                <a:schemeClr val="dk1"/>
              </a:solidFill>
              <a:effectLst/>
              <a:latin typeface="+mn-lt"/>
              <a:ea typeface="+mn-ea"/>
              <a:cs typeface="+mn-cs"/>
            </a:rPr>
            <a:t>This sheet contains data for three individual dosing batches of pyrethroid-resistant </a:t>
          </a:r>
          <a:r>
            <a:rPr lang="en-US" sz="1100" b="0" i="1" baseline="0">
              <a:solidFill>
                <a:schemeClr val="dk1"/>
              </a:solidFill>
              <a:effectLst/>
              <a:latin typeface="+mn-lt"/>
              <a:ea typeface="+mn-ea"/>
              <a:cs typeface="+mn-cs"/>
            </a:rPr>
            <a:t>H. azteca </a:t>
          </a:r>
          <a:r>
            <a:rPr lang="en-US" sz="1100" b="0" i="0" baseline="0">
              <a:solidFill>
                <a:schemeClr val="dk1"/>
              </a:solidFill>
              <a:effectLst/>
              <a:latin typeface="+mn-lt"/>
              <a:ea typeface="+mn-ea"/>
              <a:cs typeface="+mn-cs"/>
            </a:rPr>
            <a:t>with radiolabeled (C-14) permethrin. </a:t>
          </a:r>
          <a:r>
            <a:rPr lang="en-US" sz="1100" b="0" i="1" baseline="0">
              <a:solidFill>
                <a:schemeClr val="dk1"/>
              </a:solidFill>
              <a:effectLst/>
              <a:latin typeface="+mn-lt"/>
              <a:ea typeface="+mn-ea"/>
              <a:cs typeface="+mn-cs"/>
            </a:rPr>
            <a:t>H. azteca </a:t>
          </a:r>
          <a:r>
            <a:rPr lang="en-US" sz="1100" b="0" i="0" baseline="0">
              <a:solidFill>
                <a:schemeClr val="dk1"/>
              </a:solidFill>
              <a:effectLst/>
              <a:latin typeface="+mn-lt"/>
              <a:ea typeface="+mn-ea"/>
              <a:cs typeface="+mn-cs"/>
            </a:rPr>
            <a:t>mass, total radioactivity and amounts measured in dosing water are presented, as well as averages across the three batches. </a:t>
          </a:r>
        </a:p>
        <a:p>
          <a:pPr eaLnBrk="1" fontAlgn="auto" latinLnBrk="0" hangingPunct="1"/>
          <a:r>
            <a:rPr lang="en-US" sz="1100" b="1" i="0" baseline="0">
              <a:solidFill>
                <a:schemeClr val="dk1"/>
              </a:solidFill>
              <a:effectLst/>
              <a:latin typeface="+mn-lt"/>
              <a:ea typeface="+mn-ea"/>
              <a:cs typeface="+mn-cs"/>
            </a:rPr>
            <a:t>Sheet Name: Water Quality Data </a:t>
          </a:r>
        </a:p>
        <a:p>
          <a:pPr eaLnBrk="1" fontAlgn="auto" latinLnBrk="0" hangingPunct="1"/>
          <a:r>
            <a:rPr lang="en-US" sz="1100" b="0" i="0" baseline="0">
              <a:solidFill>
                <a:schemeClr val="dk1"/>
              </a:solidFill>
              <a:effectLst/>
              <a:latin typeface="+mn-lt"/>
              <a:ea typeface="+mn-ea"/>
              <a:cs typeface="+mn-cs"/>
            </a:rPr>
            <a:t>This sheet contains data for water quality analysis (temperature, dissolved oxygen, salinity, pH and total ammonia) conducted throughout the study. </a:t>
          </a:r>
        </a:p>
        <a:p>
          <a:pPr eaLnBrk="1" fontAlgn="auto" latinLnBrk="0" hangingPunct="1"/>
          <a:r>
            <a:rPr lang="en-US" sz="1100" b="1" i="0" baseline="0">
              <a:solidFill>
                <a:schemeClr val="dk1"/>
              </a:solidFill>
              <a:effectLst/>
              <a:latin typeface="+mn-lt"/>
              <a:ea typeface="+mn-ea"/>
              <a:cs typeface="+mn-cs"/>
            </a:rPr>
            <a:t>Sheet Name: TotalsChartsANDTestMortality</a:t>
          </a:r>
        </a:p>
        <a:p>
          <a:pPr eaLnBrk="1" fontAlgn="auto" latinLnBrk="0" hangingPunct="1"/>
          <a:r>
            <a:rPr lang="en-US" sz="1100" b="0" i="0" baseline="0">
              <a:solidFill>
                <a:schemeClr val="dk1"/>
              </a:solidFill>
              <a:effectLst/>
              <a:latin typeface="+mn-lt"/>
              <a:ea typeface="+mn-ea"/>
              <a:cs typeface="+mn-cs"/>
            </a:rPr>
            <a:t>This sheet contains summary charts of the total amounts of radioactivity accumulated by </a:t>
          </a:r>
          <a:r>
            <a:rPr lang="en-US" sz="1100" b="0" i="1" baseline="0">
              <a:solidFill>
                <a:schemeClr val="dk1"/>
              </a:solidFill>
              <a:effectLst/>
              <a:latin typeface="+mn-lt"/>
              <a:ea typeface="+mn-ea"/>
              <a:cs typeface="+mn-cs"/>
            </a:rPr>
            <a:t>M. beryllina</a:t>
          </a:r>
          <a:r>
            <a:rPr lang="en-US" sz="1100" b="0" i="0" baseline="0">
              <a:solidFill>
                <a:schemeClr val="dk1"/>
              </a:solidFill>
              <a:effectLst/>
              <a:latin typeface="+mn-lt"/>
              <a:ea typeface="+mn-ea"/>
              <a:cs typeface="+mn-cs"/>
            </a:rPr>
            <a:t>, as well as mortality throughout the test in each treatment.</a:t>
          </a:r>
          <a:endParaRPr lang="en-GB" sz="1100" b="0" i="0" baseline="0">
            <a:solidFill>
              <a:schemeClr val="dk1"/>
            </a:solidFill>
            <a:effectLst/>
            <a:latin typeface="+mn-lt"/>
            <a:ea typeface="+mn-ea"/>
            <a:cs typeface="+mn-cs"/>
          </a:endParaRPr>
        </a:p>
        <a:p>
          <a:pPr eaLnBrk="1" fontAlgn="auto" latinLnBrk="0" hangingPunct="1"/>
          <a:r>
            <a:rPr lang="en-GB" sz="1100" b="1" i="0" baseline="0">
              <a:solidFill>
                <a:schemeClr val="dk1"/>
              </a:solidFill>
              <a:effectLst/>
              <a:latin typeface="+mn-lt"/>
              <a:ea typeface="+mn-ea"/>
              <a:cs typeface="+mn-cs"/>
            </a:rPr>
            <a:t>Sheet Name: </a:t>
          </a:r>
          <a:r>
            <a:rPr lang="en-US" sz="1100" b="1" i="0" baseline="0">
              <a:solidFill>
                <a:schemeClr val="dk1"/>
              </a:solidFill>
              <a:effectLst/>
              <a:latin typeface="+mn-lt"/>
              <a:ea typeface="+mn-ea"/>
              <a:cs typeface="+mn-cs"/>
            </a:rPr>
            <a:t>Metabolite Data H. azteca IS</a:t>
          </a:r>
          <a:endParaRPr lang="en-US">
            <a:effectLst/>
          </a:endParaRPr>
        </a:p>
        <a:p>
          <a:pPr eaLnBrk="1" fontAlgn="auto" latinLnBrk="0" hangingPunct="1"/>
          <a:r>
            <a:rPr lang="en-GB" sz="1100" b="0" i="0" baseline="0">
              <a:solidFill>
                <a:schemeClr val="dk1"/>
              </a:solidFill>
              <a:effectLst/>
              <a:latin typeface="+mn-lt"/>
              <a:ea typeface="+mn-ea"/>
              <a:cs typeface="+mn-cs"/>
            </a:rPr>
            <a:t>This sheet contains </a:t>
          </a:r>
          <a:r>
            <a:rPr lang="en-US" sz="1100" b="0" i="0" baseline="0">
              <a:solidFill>
                <a:schemeClr val="dk1"/>
              </a:solidFill>
              <a:effectLst/>
              <a:latin typeface="+mn-lt"/>
              <a:ea typeface="+mn-ea"/>
              <a:cs typeface="+mn-cs"/>
            </a:rPr>
            <a:t>data for peremethrin metabolite analysis of one </a:t>
          </a:r>
          <a:r>
            <a:rPr lang="en-US" sz="1100" b="0" i="1" baseline="0">
              <a:solidFill>
                <a:schemeClr val="dk1"/>
              </a:solidFill>
              <a:effectLst/>
              <a:latin typeface="+mn-lt"/>
              <a:ea typeface="+mn-ea"/>
              <a:cs typeface="+mn-cs"/>
            </a:rPr>
            <a:t>M. beryllina </a:t>
          </a:r>
          <a:r>
            <a:rPr lang="en-US" sz="1100" b="0" i="0" baseline="0">
              <a:solidFill>
                <a:schemeClr val="dk1"/>
              </a:solidFill>
              <a:effectLst/>
              <a:latin typeface="+mn-lt"/>
              <a:ea typeface="+mn-ea"/>
              <a:cs typeface="+mn-cs"/>
            </a:rPr>
            <a:t>replicate from each treatment group. Percent metabolite analysis is also presented for </a:t>
          </a:r>
          <a:r>
            <a:rPr lang="en-US" sz="1100" b="0" i="1" baseline="0">
              <a:solidFill>
                <a:schemeClr val="dk1"/>
              </a:solidFill>
              <a:effectLst/>
              <a:latin typeface="+mn-lt"/>
              <a:ea typeface="+mn-ea"/>
              <a:cs typeface="+mn-cs"/>
            </a:rPr>
            <a:t>H. azteca </a:t>
          </a:r>
          <a:r>
            <a:rPr lang="en-US" sz="1100" b="0" i="0" baseline="0">
              <a:solidFill>
                <a:schemeClr val="dk1"/>
              </a:solidFill>
              <a:effectLst/>
              <a:latin typeface="+mn-lt"/>
              <a:ea typeface="+mn-ea"/>
              <a:cs typeface="+mn-cs"/>
            </a:rPr>
            <a:t>used for feeding in this study. Fraction four represents parent peremthrin compound.</a:t>
          </a:r>
        </a:p>
        <a:p>
          <a:pPr eaLnBrk="1" fontAlgn="auto" latinLnBrk="0" hangingPunct="1"/>
          <a:r>
            <a:rPr lang="en-GB" sz="1100" b="1" i="0" baseline="0">
              <a:solidFill>
                <a:schemeClr val="dk1"/>
              </a:solidFill>
              <a:effectLst/>
              <a:latin typeface="+mn-lt"/>
              <a:ea typeface="+mn-ea"/>
              <a:cs typeface="+mn-cs"/>
            </a:rPr>
            <a:t>Sheet Name: Perm</a:t>
          </a:r>
          <a:r>
            <a:rPr lang="en-US" sz="1100" b="1" i="0" baseline="0">
              <a:solidFill>
                <a:schemeClr val="dk1"/>
              </a:solidFill>
              <a:effectLst/>
              <a:latin typeface="+mn-lt"/>
              <a:ea typeface="+mn-ea"/>
              <a:cs typeface="+mn-cs"/>
            </a:rPr>
            <a:t>Bioaccumulation - Raw Data</a:t>
          </a:r>
          <a:endParaRPr lang="en-US">
            <a:effectLst/>
          </a:endParaRPr>
        </a:p>
        <a:p>
          <a:pPr eaLnBrk="1" fontAlgn="auto" latinLnBrk="0" hangingPunct="1"/>
          <a:r>
            <a:rPr lang="en-GB" sz="1100" b="0" i="0" baseline="0">
              <a:solidFill>
                <a:schemeClr val="dk1"/>
              </a:solidFill>
              <a:effectLst/>
              <a:latin typeface="+mn-lt"/>
              <a:ea typeface="+mn-ea"/>
              <a:cs typeface="+mn-cs"/>
            </a:rPr>
            <a:t>This sheet contains a summary of the amount of </a:t>
          </a:r>
          <a:r>
            <a:rPr lang="en-GB" sz="1100" b="0" i="1" baseline="0">
              <a:solidFill>
                <a:schemeClr val="dk1"/>
              </a:solidFill>
              <a:effectLst/>
              <a:latin typeface="+mn-lt"/>
              <a:ea typeface="+mn-ea"/>
              <a:cs typeface="+mn-cs"/>
            </a:rPr>
            <a:t>H. azteca </a:t>
          </a:r>
          <a:r>
            <a:rPr lang="en-GB" sz="1100" b="0" i="0" baseline="0">
              <a:solidFill>
                <a:schemeClr val="dk1"/>
              </a:solidFill>
              <a:effectLst/>
              <a:latin typeface="+mn-lt"/>
              <a:ea typeface="+mn-ea"/>
              <a:cs typeface="+mn-cs"/>
            </a:rPr>
            <a:t>left uneaten in each individual rep at four timepoints during the study, the approximate dosage received based on average ng/animal values (from Totals - H. azteca sheet) and the dry-weight and lipid-normalized amounts of C-14 permethrin measured in </a:t>
          </a:r>
          <a:r>
            <a:rPr lang="en-GB" sz="1100" b="0" i="1" baseline="0">
              <a:solidFill>
                <a:schemeClr val="dk1"/>
              </a:solidFill>
              <a:effectLst/>
              <a:latin typeface="+mn-lt"/>
              <a:ea typeface="+mn-ea"/>
              <a:cs typeface="+mn-cs"/>
            </a:rPr>
            <a:t>M. beryllina </a:t>
          </a:r>
          <a:r>
            <a:rPr lang="en-GB" sz="1100" b="0" i="0" baseline="0">
              <a:solidFill>
                <a:schemeClr val="dk1"/>
              </a:solidFill>
              <a:effectLst/>
              <a:latin typeface="+mn-lt"/>
              <a:ea typeface="+mn-ea"/>
              <a:cs typeface="+mn-cs"/>
            </a:rPr>
            <a:t>at the end of the study. </a:t>
          </a:r>
        </a:p>
        <a:p>
          <a:pPr eaLnBrk="1" fontAlgn="auto" latinLnBrk="0" hangingPunct="1"/>
          <a:r>
            <a:rPr lang="en-GB" sz="1100" b="1" i="0" baseline="0">
              <a:solidFill>
                <a:schemeClr val="dk1"/>
              </a:solidFill>
              <a:effectLst/>
              <a:latin typeface="+mn-lt"/>
              <a:ea typeface="+mn-ea"/>
              <a:cs typeface="+mn-cs"/>
            </a:rPr>
            <a:t>Sheet Name: </a:t>
          </a:r>
          <a:r>
            <a:rPr lang="en-US" sz="1100" b="1" i="0" baseline="0">
              <a:solidFill>
                <a:schemeClr val="dk1"/>
              </a:solidFill>
              <a:effectLst/>
              <a:latin typeface="+mn-lt"/>
              <a:ea typeface="+mn-ea"/>
              <a:cs typeface="+mn-cs"/>
            </a:rPr>
            <a:t>Parent Metabolite Partitioning</a:t>
          </a:r>
          <a:endParaRPr lang="en-US">
            <a:effectLst/>
          </a:endParaRPr>
        </a:p>
        <a:p>
          <a:pPr eaLnBrk="1" fontAlgn="auto" latinLnBrk="0" hangingPunct="1"/>
          <a:r>
            <a:rPr lang="en-GB" sz="1100" b="0" i="0" baseline="0">
              <a:solidFill>
                <a:schemeClr val="dk1"/>
              </a:solidFill>
              <a:effectLst/>
              <a:latin typeface="+mn-lt"/>
              <a:ea typeface="+mn-ea"/>
              <a:cs typeface="+mn-cs"/>
            </a:rPr>
            <a:t>This sheet contains a summary of the metabolite and total permethrin analyses for each </a:t>
          </a:r>
          <a:r>
            <a:rPr lang="en-GB" sz="1100" b="0" i="1" baseline="0">
              <a:solidFill>
                <a:schemeClr val="dk1"/>
              </a:solidFill>
              <a:effectLst/>
              <a:latin typeface="+mn-lt"/>
              <a:ea typeface="+mn-ea"/>
              <a:cs typeface="+mn-cs"/>
            </a:rPr>
            <a:t>M. beryllina </a:t>
          </a:r>
          <a:r>
            <a:rPr lang="en-GB" sz="1100" b="0" i="0" baseline="0">
              <a:solidFill>
                <a:schemeClr val="dk1"/>
              </a:solidFill>
              <a:effectLst/>
              <a:latin typeface="+mn-lt"/>
              <a:ea typeface="+mn-ea"/>
              <a:cs typeface="+mn-cs"/>
            </a:rPr>
            <a:t>rep analyzed.</a:t>
          </a:r>
        </a:p>
        <a:p>
          <a:pPr eaLnBrk="1" fontAlgn="auto" latinLnBrk="0" hangingPunct="1"/>
          <a:r>
            <a:rPr lang="en-GB" sz="1100" b="1" i="0" baseline="0">
              <a:solidFill>
                <a:schemeClr val="dk1"/>
              </a:solidFill>
              <a:effectLst/>
              <a:latin typeface="+mn-lt"/>
              <a:ea typeface="+mn-ea"/>
              <a:cs typeface="+mn-cs"/>
            </a:rPr>
            <a:t>Sheet Name: Lipid Values</a:t>
          </a:r>
        </a:p>
        <a:p>
          <a:pPr eaLnBrk="1" fontAlgn="auto" latinLnBrk="0" hangingPunct="1"/>
          <a:r>
            <a:rPr lang="en-US" sz="1100" b="0" i="0" baseline="0">
              <a:solidFill>
                <a:schemeClr val="dk1"/>
              </a:solidFill>
              <a:effectLst/>
              <a:latin typeface="+mn-lt"/>
              <a:ea typeface="+mn-ea"/>
              <a:cs typeface="+mn-cs"/>
            </a:rPr>
            <a:t>This sheet contains data for colorimetric lipid analysis of all </a:t>
          </a:r>
          <a:r>
            <a:rPr lang="en-US" sz="1100" b="0" i="1" baseline="0">
              <a:solidFill>
                <a:schemeClr val="dk1"/>
              </a:solidFill>
              <a:effectLst/>
              <a:latin typeface="+mn-lt"/>
              <a:ea typeface="+mn-ea"/>
              <a:cs typeface="+mn-cs"/>
            </a:rPr>
            <a:t>M. beryllina </a:t>
          </a:r>
          <a:r>
            <a:rPr lang="en-US" sz="1100" b="0" i="0" baseline="0">
              <a:solidFill>
                <a:schemeClr val="dk1"/>
              </a:solidFill>
              <a:effectLst/>
              <a:latin typeface="+mn-lt"/>
              <a:ea typeface="+mn-ea"/>
              <a:cs typeface="+mn-cs"/>
            </a:rPr>
            <a:t>used for the test. Lipid analysis was conducted twice independently, and the average was used for lipid normalization. </a:t>
          </a:r>
          <a:endParaRPr lang="en-US">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1</xdr:row>
      <xdr:rowOff>139700</xdr:rowOff>
    </xdr:from>
    <xdr:to>
      <xdr:col>6</xdr:col>
      <xdr:colOff>571500</xdr:colOff>
      <xdr:row>21</xdr:row>
      <xdr:rowOff>38100</xdr:rowOff>
    </xdr:to>
    <xdr:graphicFrame macro="">
      <xdr:nvGraphicFramePr>
        <xdr:cNvPr id="2" name="Chart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xdr:row>
      <xdr:rowOff>127000</xdr:rowOff>
    </xdr:from>
    <xdr:to>
      <xdr:col>15</xdr:col>
      <xdr:colOff>0</xdr:colOff>
      <xdr:row>21</xdr:row>
      <xdr:rowOff>25400</xdr:rowOff>
    </xdr:to>
    <xdr:graphicFrame macro="">
      <xdr:nvGraphicFramePr>
        <xdr:cNvPr id="3" name="Chart 4">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
  <sheetViews>
    <sheetView tabSelected="1" workbookViewId="0">
      <selection activeCell="C51" sqref="C51"/>
    </sheetView>
  </sheetViews>
  <sheetFormatPr defaultRowHeight="15.75" x14ac:dyDescent="0.2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69"/>
  <sheetViews>
    <sheetView workbookViewId="0">
      <selection activeCell="L22" sqref="L22"/>
    </sheetView>
  </sheetViews>
  <sheetFormatPr defaultRowHeight="15.75" x14ac:dyDescent="0.25"/>
  <cols>
    <col min="1" max="1" width="12.875" customWidth="1"/>
    <col min="2" max="2" width="13" customWidth="1"/>
    <col min="14" max="14" width="28.25" customWidth="1"/>
  </cols>
  <sheetData>
    <row r="1" spans="1:15" ht="16.5" thickBot="1" x14ac:dyDescent="0.3">
      <c r="A1" s="28" t="s">
        <v>0</v>
      </c>
      <c r="B1" s="28"/>
      <c r="C1" s="28"/>
      <c r="D1" s="28"/>
      <c r="E1" s="28"/>
      <c r="F1" s="28"/>
      <c r="G1" s="28"/>
      <c r="H1" s="17"/>
      <c r="I1" s="17"/>
      <c r="J1" s="17"/>
    </row>
    <row r="2" spans="1:15" x14ac:dyDescent="0.25">
      <c r="A2" s="16" t="s">
        <v>1</v>
      </c>
      <c r="B2" s="17"/>
      <c r="C2" s="17"/>
      <c r="D2" s="17"/>
      <c r="E2" s="17"/>
      <c r="F2" s="17"/>
      <c r="G2" s="17"/>
      <c r="H2" s="17"/>
      <c r="I2" s="17"/>
      <c r="J2" s="17"/>
      <c r="N2" s="20"/>
      <c r="O2" s="21" t="s">
        <v>2</v>
      </c>
    </row>
    <row r="3" spans="1:15" x14ac:dyDescent="0.25">
      <c r="A3" s="17" t="s">
        <v>3</v>
      </c>
      <c r="B3" s="17" t="s">
        <v>4</v>
      </c>
      <c r="C3" s="17" t="s">
        <v>5</v>
      </c>
      <c r="D3" s="17" t="s">
        <v>6</v>
      </c>
      <c r="E3" s="17" t="s">
        <v>7</v>
      </c>
      <c r="F3" s="17" t="s">
        <v>8</v>
      </c>
      <c r="G3" s="17"/>
      <c r="H3" s="17"/>
      <c r="I3" s="17"/>
      <c r="J3" s="17"/>
      <c r="N3" s="22" t="s">
        <v>9</v>
      </c>
      <c r="O3" s="23">
        <f>AVERAGE(E14,E17,E40,E43,E63)</f>
        <v>3769.4</v>
      </c>
    </row>
    <row r="4" spans="1:15" x14ac:dyDescent="0.25">
      <c r="A4" s="17" t="s">
        <v>10</v>
      </c>
      <c r="B4" s="17">
        <v>15.056419999999999</v>
      </c>
      <c r="C4" s="17">
        <v>15.060090000000001</v>
      </c>
      <c r="D4" s="17">
        <v>3.6700000000000001E-3</v>
      </c>
      <c r="E4" s="17">
        <v>15</v>
      </c>
      <c r="F4" s="17">
        <v>2.4499999999999999E-4</v>
      </c>
      <c r="G4" s="17"/>
      <c r="H4" s="17"/>
      <c r="I4" s="17"/>
      <c r="J4" s="17"/>
      <c r="N4" s="22" t="s">
        <v>11</v>
      </c>
      <c r="O4" s="23">
        <f>AVERAGE(G14,G17,G40,G43,G63)</f>
        <v>0.95510000000000017</v>
      </c>
    </row>
    <row r="5" spans="1:15" ht="16.5" thickBot="1" x14ac:dyDescent="0.3">
      <c r="A5" s="17" t="s">
        <v>12</v>
      </c>
      <c r="B5" s="17">
        <v>15.049020000000001</v>
      </c>
      <c r="C5" s="17">
        <v>15.05302</v>
      </c>
      <c r="D5" s="17">
        <v>4.0000000000000001E-3</v>
      </c>
      <c r="E5" s="17">
        <v>15</v>
      </c>
      <c r="F5" s="17">
        <v>2.6699999999999998E-4</v>
      </c>
      <c r="G5" s="17"/>
      <c r="H5" s="17"/>
      <c r="I5" s="17"/>
      <c r="J5" s="17"/>
      <c r="N5" s="24" t="s">
        <v>13</v>
      </c>
      <c r="O5" s="25">
        <f>AVERAGE(F22,F24,F48,F50,F68)</f>
        <v>1451.8</v>
      </c>
    </row>
    <row r="6" spans="1:15" x14ac:dyDescent="0.25">
      <c r="A6" s="17" t="s">
        <v>14</v>
      </c>
      <c r="B6" s="17">
        <v>14.88775</v>
      </c>
      <c r="C6" s="17">
        <v>14.89228</v>
      </c>
      <c r="D6" s="17">
        <v>4.5300000000000002E-3</v>
      </c>
      <c r="E6" s="17">
        <v>15</v>
      </c>
      <c r="F6" s="17">
        <v>3.0200000000000002E-4</v>
      </c>
      <c r="G6" s="17"/>
      <c r="H6" s="17"/>
      <c r="I6" s="17"/>
      <c r="J6" s="17"/>
    </row>
    <row r="7" spans="1:15" x14ac:dyDescent="0.25">
      <c r="A7" s="17" t="s">
        <v>15</v>
      </c>
      <c r="B7" s="17">
        <v>14.992599999999999</v>
      </c>
      <c r="C7" s="17">
        <v>14.9976</v>
      </c>
      <c r="D7" s="17">
        <v>5.0000000000000001E-3</v>
      </c>
      <c r="E7" s="17">
        <v>15</v>
      </c>
      <c r="F7" s="17">
        <v>3.3300000000000002E-4</v>
      </c>
      <c r="G7" s="17"/>
      <c r="H7" s="17"/>
      <c r="I7" s="17"/>
      <c r="J7" s="17"/>
    </row>
    <row r="8" spans="1:15" x14ac:dyDescent="0.25">
      <c r="A8" s="17" t="s">
        <v>16</v>
      </c>
      <c r="B8" s="17">
        <v>15.02384</v>
      </c>
      <c r="C8" s="17">
        <v>15.027950000000001</v>
      </c>
      <c r="D8" s="17">
        <v>4.1099999999999999E-3</v>
      </c>
      <c r="E8" s="17">
        <v>15</v>
      </c>
      <c r="F8" s="17">
        <v>2.7399999999999999E-4</v>
      </c>
      <c r="G8" s="17"/>
      <c r="H8" s="17"/>
      <c r="I8" s="17"/>
      <c r="J8" s="17"/>
    </row>
    <row r="9" spans="1:15" x14ac:dyDescent="0.25">
      <c r="A9" s="17" t="s">
        <v>17</v>
      </c>
      <c r="B9" s="17">
        <v>14.864409999999999</v>
      </c>
      <c r="C9" s="17">
        <v>14.86908</v>
      </c>
      <c r="D9" s="17">
        <v>4.6699999999999997E-3</v>
      </c>
      <c r="E9" s="17">
        <v>15</v>
      </c>
      <c r="F9" s="17">
        <v>3.1100000000000002E-4</v>
      </c>
      <c r="G9" s="17"/>
      <c r="H9" s="17"/>
      <c r="I9" s="17"/>
      <c r="J9" s="17"/>
    </row>
    <row r="10" spans="1:15" x14ac:dyDescent="0.25">
      <c r="A10" s="16" t="s">
        <v>18</v>
      </c>
      <c r="B10" s="17"/>
      <c r="C10" s="17"/>
      <c r="D10" s="17"/>
      <c r="E10" s="17"/>
      <c r="F10" s="17"/>
      <c r="G10" s="17"/>
      <c r="I10" s="17"/>
      <c r="J10" s="17"/>
    </row>
    <row r="11" spans="1:15" x14ac:dyDescent="0.25">
      <c r="A11" s="17" t="s">
        <v>3</v>
      </c>
      <c r="B11" s="17" t="s">
        <v>19</v>
      </c>
      <c r="C11" s="17" t="s">
        <v>20</v>
      </c>
      <c r="D11" s="17" t="s">
        <v>21</v>
      </c>
      <c r="E11" s="17" t="s">
        <v>22</v>
      </c>
      <c r="F11" s="17" t="s">
        <v>23</v>
      </c>
      <c r="G11" s="17" t="s">
        <v>24</v>
      </c>
      <c r="H11" s="17" t="s">
        <v>25</v>
      </c>
      <c r="I11" s="17"/>
      <c r="J11" s="17" t="s">
        <v>26</v>
      </c>
    </row>
    <row r="12" spans="1:15" x14ac:dyDescent="0.25">
      <c r="A12" s="17" t="s">
        <v>27</v>
      </c>
      <c r="B12" s="17">
        <v>0</v>
      </c>
      <c r="C12" s="17"/>
      <c r="D12" s="17"/>
      <c r="E12" s="17"/>
      <c r="F12" s="17"/>
      <c r="G12" s="17"/>
      <c r="H12" s="17"/>
      <c r="I12" s="17"/>
      <c r="J12" s="17"/>
    </row>
    <row r="13" spans="1:15" x14ac:dyDescent="0.25">
      <c r="A13" s="17" t="s">
        <v>28</v>
      </c>
      <c r="B13" s="17">
        <v>6</v>
      </c>
      <c r="C13" s="17"/>
      <c r="D13" s="17"/>
      <c r="E13" s="17"/>
      <c r="F13" s="17"/>
      <c r="G13" s="17"/>
      <c r="I13" s="17"/>
      <c r="J13" s="19">
        <f>AVERAGE(G14:G17)</f>
        <v>1.0709500000000001</v>
      </c>
    </row>
    <row r="14" spans="1:15" x14ac:dyDescent="0.25">
      <c r="A14" s="17" t="s">
        <v>10</v>
      </c>
      <c r="B14" s="17">
        <v>4970</v>
      </c>
      <c r="C14" s="17">
        <v>4848</v>
      </c>
      <c r="D14" s="17">
        <v>1.1860999999999999</v>
      </c>
      <c r="E14" s="17">
        <v>4044</v>
      </c>
      <c r="F14" s="18">
        <v>0.19</v>
      </c>
      <c r="G14" s="17">
        <v>1.0818000000000001</v>
      </c>
      <c r="H14" s="18">
        <v>0.09</v>
      </c>
      <c r="I14" s="17"/>
      <c r="J14" s="17"/>
    </row>
    <row r="15" spans="1:15" x14ac:dyDescent="0.25">
      <c r="A15" s="17" t="s">
        <v>12</v>
      </c>
      <c r="B15" s="17">
        <v>4445</v>
      </c>
      <c r="C15" s="17">
        <v>3978</v>
      </c>
      <c r="D15" s="17">
        <v>1.0608</v>
      </c>
      <c r="E15" s="17"/>
      <c r="F15" s="17"/>
      <c r="G15" s="17"/>
      <c r="H15" s="17"/>
      <c r="I15" s="17"/>
      <c r="J15" s="17"/>
    </row>
    <row r="16" spans="1:15" x14ac:dyDescent="0.25">
      <c r="A16" s="17" t="s">
        <v>14</v>
      </c>
      <c r="B16" s="17">
        <v>4184</v>
      </c>
      <c r="C16" s="17">
        <v>3306</v>
      </c>
      <c r="D16" s="17">
        <v>0.99850000000000005</v>
      </c>
      <c r="E16" s="17"/>
      <c r="F16" s="17"/>
      <c r="G16" s="17"/>
      <c r="I16" s="17"/>
      <c r="J16" s="17"/>
    </row>
    <row r="17" spans="1:10" x14ac:dyDescent="0.25">
      <c r="A17" s="17" t="s">
        <v>15</v>
      </c>
      <c r="B17" s="17">
        <v>5654</v>
      </c>
      <c r="C17" s="17">
        <v>4048</v>
      </c>
      <c r="D17" s="17">
        <v>1.3492999999999999</v>
      </c>
      <c r="E17" s="17">
        <v>3422</v>
      </c>
      <c r="F17" s="18">
        <v>0.18</v>
      </c>
      <c r="G17" s="17">
        <v>1.0601</v>
      </c>
      <c r="H17" s="18">
        <v>0.27</v>
      </c>
      <c r="I17" s="17"/>
      <c r="J17" s="17"/>
    </row>
    <row r="18" spans="1:10" x14ac:dyDescent="0.25">
      <c r="A18" s="17" t="s">
        <v>16</v>
      </c>
      <c r="B18" s="17">
        <v>3231</v>
      </c>
      <c r="C18" s="17">
        <v>2814</v>
      </c>
      <c r="D18" s="17">
        <v>0.77110000000000001</v>
      </c>
      <c r="E18" s="17"/>
      <c r="F18" s="17"/>
      <c r="G18" s="17"/>
      <c r="H18" s="17"/>
      <c r="I18" s="17"/>
      <c r="J18" s="17"/>
    </row>
    <row r="19" spans="1:10" x14ac:dyDescent="0.25">
      <c r="A19" s="17" t="s">
        <v>17</v>
      </c>
      <c r="B19" s="17">
        <v>4441</v>
      </c>
      <c r="C19" s="17">
        <v>3404</v>
      </c>
      <c r="D19" s="17">
        <v>1.0599000000000001</v>
      </c>
      <c r="E19" s="17"/>
      <c r="F19" s="17"/>
      <c r="G19" s="17"/>
      <c r="H19" s="17"/>
      <c r="I19" s="17"/>
      <c r="J19" s="17"/>
    </row>
    <row r="20" spans="1:10" x14ac:dyDescent="0.25">
      <c r="A20" s="16" t="s">
        <v>29</v>
      </c>
      <c r="B20" s="17"/>
      <c r="C20" s="17"/>
      <c r="D20" s="17"/>
      <c r="E20" s="17"/>
      <c r="F20" s="17"/>
      <c r="G20" s="17"/>
      <c r="H20" s="17"/>
      <c r="I20" s="17"/>
      <c r="J20" s="17"/>
    </row>
    <row r="21" spans="1:10" x14ac:dyDescent="0.25">
      <c r="A21" s="17" t="s">
        <v>3</v>
      </c>
      <c r="B21" s="17" t="s">
        <v>30</v>
      </c>
      <c r="C21" s="17" t="s">
        <v>31</v>
      </c>
      <c r="D21" s="17" t="s">
        <v>32</v>
      </c>
      <c r="E21" s="17" t="s">
        <v>33</v>
      </c>
      <c r="F21" s="17"/>
      <c r="G21" s="17"/>
      <c r="H21" s="17"/>
      <c r="I21" s="17"/>
      <c r="J21" s="17"/>
    </row>
    <row r="22" spans="1:10" x14ac:dyDescent="0.25">
      <c r="A22" s="17" t="s">
        <v>34</v>
      </c>
      <c r="B22" s="17">
        <v>1004</v>
      </c>
      <c r="C22" s="17">
        <v>0.502</v>
      </c>
      <c r="D22" s="17">
        <v>1.797E-3</v>
      </c>
      <c r="E22" s="17">
        <v>1797</v>
      </c>
      <c r="F22" s="17">
        <v>1429</v>
      </c>
      <c r="G22" s="17"/>
      <c r="H22" s="17"/>
      <c r="I22" s="17"/>
      <c r="J22" s="17"/>
    </row>
    <row r="23" spans="1:10" x14ac:dyDescent="0.25">
      <c r="A23" s="17" t="s">
        <v>35</v>
      </c>
      <c r="B23" s="17">
        <v>593</v>
      </c>
      <c r="C23" s="17">
        <v>0.29649999999999999</v>
      </c>
      <c r="D23" s="17">
        <v>1.0610000000000001E-3</v>
      </c>
      <c r="E23" s="17">
        <v>1061</v>
      </c>
      <c r="F23" s="17"/>
      <c r="G23" s="17"/>
      <c r="H23" s="17"/>
      <c r="I23" s="17"/>
      <c r="J23" s="17"/>
    </row>
    <row r="24" spans="1:10" x14ac:dyDescent="0.25">
      <c r="A24" s="17" t="s">
        <v>36</v>
      </c>
      <c r="B24" s="17">
        <v>1244</v>
      </c>
      <c r="C24" s="17">
        <v>0.622</v>
      </c>
      <c r="D24" s="17">
        <v>2.2269999999999998E-3</v>
      </c>
      <c r="E24" s="17">
        <v>2227</v>
      </c>
      <c r="F24" s="17">
        <v>1638</v>
      </c>
      <c r="G24" s="17"/>
      <c r="H24" s="17"/>
      <c r="I24" s="17"/>
      <c r="J24" s="17"/>
    </row>
    <row r="25" spans="1:10" x14ac:dyDescent="0.25">
      <c r="A25" s="17" t="s">
        <v>37</v>
      </c>
      <c r="B25" s="17">
        <v>586</v>
      </c>
      <c r="C25" s="17">
        <v>0.29299999999999998</v>
      </c>
      <c r="D25" s="17">
        <v>1.049E-3</v>
      </c>
      <c r="E25" s="17">
        <v>1049</v>
      </c>
      <c r="F25" s="17"/>
      <c r="G25" s="17"/>
    </row>
    <row r="27" spans="1:10" x14ac:dyDescent="0.25">
      <c r="A27" s="28" t="s">
        <v>38</v>
      </c>
      <c r="B27" s="28"/>
      <c r="C27" s="28"/>
      <c r="D27" s="28"/>
      <c r="E27" s="28"/>
      <c r="F27" s="28"/>
      <c r="G27" s="28"/>
      <c r="H27" s="28"/>
    </row>
    <row r="28" spans="1:10" x14ac:dyDescent="0.25">
      <c r="A28" s="3" t="s">
        <v>39</v>
      </c>
    </row>
    <row r="29" spans="1:10" x14ac:dyDescent="0.25">
      <c r="A29" t="s">
        <v>3</v>
      </c>
      <c r="B29" t="s">
        <v>4</v>
      </c>
      <c r="C29" t="s">
        <v>5</v>
      </c>
      <c r="D29" t="s">
        <v>6</v>
      </c>
      <c r="E29" t="s">
        <v>7</v>
      </c>
      <c r="F29" t="s">
        <v>8</v>
      </c>
    </row>
    <row r="30" spans="1:10" x14ac:dyDescent="0.25">
      <c r="A30" t="s">
        <v>10</v>
      </c>
      <c r="B30">
        <v>15.076650000000001</v>
      </c>
      <c r="C30">
        <v>15.08142</v>
      </c>
      <c r="D30">
        <v>4.7699999999999999E-3</v>
      </c>
      <c r="E30">
        <v>15</v>
      </c>
      <c r="F30">
        <v>3.1799999999999998E-4</v>
      </c>
    </row>
    <row r="31" spans="1:10" x14ac:dyDescent="0.25">
      <c r="A31" t="s">
        <v>12</v>
      </c>
      <c r="B31">
        <v>14.93751</v>
      </c>
      <c r="C31">
        <v>14.94164</v>
      </c>
      <c r="D31">
        <v>4.13E-3</v>
      </c>
      <c r="E31">
        <v>15</v>
      </c>
      <c r="F31">
        <v>2.7500000000000002E-4</v>
      </c>
    </row>
    <row r="32" spans="1:10" x14ac:dyDescent="0.25">
      <c r="A32" t="s">
        <v>14</v>
      </c>
      <c r="B32">
        <v>15.116020000000001</v>
      </c>
      <c r="C32">
        <v>15.12022</v>
      </c>
      <c r="D32">
        <v>4.1999999999999997E-3</v>
      </c>
      <c r="E32">
        <v>15</v>
      </c>
      <c r="F32">
        <v>2.7999999999999998E-4</v>
      </c>
    </row>
    <row r="33" spans="1:10" x14ac:dyDescent="0.25">
      <c r="A33" t="s">
        <v>15</v>
      </c>
      <c r="B33">
        <v>15.12692</v>
      </c>
      <c r="C33">
        <v>15.13078</v>
      </c>
      <c r="D33">
        <v>3.8600000000000001E-3</v>
      </c>
      <c r="E33">
        <v>15</v>
      </c>
      <c r="F33">
        <v>2.5700000000000001E-4</v>
      </c>
    </row>
    <row r="34" spans="1:10" x14ac:dyDescent="0.25">
      <c r="A34" t="s">
        <v>16</v>
      </c>
      <c r="B34">
        <v>15.00362</v>
      </c>
      <c r="C34">
        <v>15.007540000000001</v>
      </c>
      <c r="D34">
        <v>3.9199999999999999E-3</v>
      </c>
      <c r="E34">
        <v>15</v>
      </c>
      <c r="F34">
        <v>2.61E-4</v>
      </c>
    </row>
    <row r="35" spans="1:10" x14ac:dyDescent="0.25">
      <c r="A35" t="s">
        <v>17</v>
      </c>
      <c r="B35">
        <v>14.960750000000001</v>
      </c>
      <c r="C35">
        <v>14.96321</v>
      </c>
      <c r="D35">
        <v>2.4599999999999999E-3</v>
      </c>
      <c r="E35">
        <v>15</v>
      </c>
      <c r="F35">
        <v>1.64E-4</v>
      </c>
    </row>
    <row r="36" spans="1:10" x14ac:dyDescent="0.25">
      <c r="A36" s="3" t="s">
        <v>40</v>
      </c>
    </row>
    <row r="37" spans="1:10" x14ac:dyDescent="0.25">
      <c r="A37" t="s">
        <v>3</v>
      </c>
      <c r="B37" t="s">
        <v>19</v>
      </c>
      <c r="C37" t="s">
        <v>20</v>
      </c>
      <c r="D37" t="s">
        <v>21</v>
      </c>
      <c r="E37" t="s">
        <v>22</v>
      </c>
      <c r="F37" t="s">
        <v>23</v>
      </c>
      <c r="G37" t="s">
        <v>24</v>
      </c>
      <c r="H37" t="s">
        <v>25</v>
      </c>
    </row>
    <row r="38" spans="1:10" x14ac:dyDescent="0.25">
      <c r="A38" t="s">
        <v>27</v>
      </c>
      <c r="B38">
        <v>5</v>
      </c>
    </row>
    <row r="39" spans="1:10" x14ac:dyDescent="0.25">
      <c r="A39" t="s">
        <v>28</v>
      </c>
      <c r="B39">
        <v>6</v>
      </c>
    </row>
    <row r="40" spans="1:10" x14ac:dyDescent="0.25">
      <c r="A40" t="s">
        <v>10</v>
      </c>
      <c r="B40">
        <v>4744</v>
      </c>
      <c r="C40">
        <v>3560</v>
      </c>
      <c r="D40">
        <v>1.1322000000000001</v>
      </c>
      <c r="E40">
        <v>3586</v>
      </c>
      <c r="F40" s="10">
        <v>0.01</v>
      </c>
      <c r="G40">
        <v>1.0435000000000001</v>
      </c>
      <c r="H40" s="10">
        <v>7.0000000000000007E-2</v>
      </c>
    </row>
    <row r="41" spans="1:10" x14ac:dyDescent="0.25">
      <c r="A41" t="s">
        <v>12</v>
      </c>
      <c r="B41">
        <v>4167</v>
      </c>
      <c r="C41">
        <v>3612</v>
      </c>
      <c r="D41">
        <v>0.99450000000000005</v>
      </c>
      <c r="J41" t="s">
        <v>26</v>
      </c>
    </row>
    <row r="42" spans="1:10" x14ac:dyDescent="0.25">
      <c r="A42" t="s">
        <v>14</v>
      </c>
      <c r="B42">
        <v>4206</v>
      </c>
      <c r="C42">
        <v>3585</v>
      </c>
      <c r="D42">
        <v>1.0038</v>
      </c>
    </row>
    <row r="43" spans="1:10" x14ac:dyDescent="0.25">
      <c r="A43" t="s">
        <v>15</v>
      </c>
      <c r="B43">
        <v>3747</v>
      </c>
      <c r="C43">
        <v>3475</v>
      </c>
      <c r="D43">
        <v>0.89419999999999999</v>
      </c>
      <c r="E43">
        <v>3964</v>
      </c>
      <c r="F43" s="10">
        <v>0.14000000000000001</v>
      </c>
      <c r="G43">
        <v>0.90720000000000001</v>
      </c>
      <c r="H43" s="10">
        <v>0.32</v>
      </c>
      <c r="J43">
        <v>0.97529999999999994</v>
      </c>
    </row>
    <row r="44" spans="1:10" x14ac:dyDescent="0.25">
      <c r="A44" t="s">
        <v>16</v>
      </c>
      <c r="B44">
        <v>5028</v>
      </c>
      <c r="C44">
        <v>4592</v>
      </c>
      <c r="D44">
        <v>1.1999</v>
      </c>
    </row>
    <row r="45" spans="1:10" x14ac:dyDescent="0.25">
      <c r="A45" t="s">
        <v>17</v>
      </c>
      <c r="B45">
        <v>2629</v>
      </c>
      <c r="C45">
        <v>3826</v>
      </c>
      <c r="D45">
        <v>0.62739999999999996</v>
      </c>
    </row>
    <row r="46" spans="1:10" x14ac:dyDescent="0.25">
      <c r="A46" s="3" t="s">
        <v>41</v>
      </c>
    </row>
    <row r="47" spans="1:10" x14ac:dyDescent="0.25">
      <c r="A47" t="s">
        <v>3</v>
      </c>
      <c r="B47" t="s">
        <v>30</v>
      </c>
      <c r="C47" t="s">
        <v>31</v>
      </c>
      <c r="D47" t="s">
        <v>32</v>
      </c>
      <c r="E47" t="s">
        <v>33</v>
      </c>
    </row>
    <row r="48" spans="1:10" x14ac:dyDescent="0.25">
      <c r="A48" t="s">
        <v>34</v>
      </c>
      <c r="B48">
        <v>1087</v>
      </c>
      <c r="C48">
        <v>0.54349999999999998</v>
      </c>
      <c r="D48">
        <v>1.946E-3</v>
      </c>
      <c r="E48">
        <v>1946</v>
      </c>
      <c r="F48">
        <v>1417</v>
      </c>
    </row>
    <row r="49" spans="1:10" x14ac:dyDescent="0.25">
      <c r="A49" t="s">
        <v>35</v>
      </c>
      <c r="B49">
        <v>496</v>
      </c>
      <c r="C49">
        <v>0.248</v>
      </c>
      <c r="D49">
        <v>8.8800000000000001E-4</v>
      </c>
      <c r="E49">
        <v>888</v>
      </c>
    </row>
    <row r="50" spans="1:10" x14ac:dyDescent="0.25">
      <c r="A50" t="s">
        <v>36</v>
      </c>
      <c r="B50">
        <v>1092</v>
      </c>
      <c r="C50">
        <v>0.54600000000000004</v>
      </c>
      <c r="D50">
        <v>1.9550000000000001E-3</v>
      </c>
      <c r="E50">
        <v>1955</v>
      </c>
      <c r="F50">
        <v>1408</v>
      </c>
    </row>
    <row r="51" spans="1:10" x14ac:dyDescent="0.25">
      <c r="A51" t="s">
        <v>37</v>
      </c>
      <c r="B51">
        <v>481</v>
      </c>
      <c r="C51">
        <v>0.24049999999999999</v>
      </c>
      <c r="D51">
        <v>8.61E-4</v>
      </c>
      <c r="E51">
        <v>861</v>
      </c>
    </row>
    <row r="53" spans="1:10" x14ac:dyDescent="0.25">
      <c r="A53" s="28" t="s">
        <v>42</v>
      </c>
      <c r="B53" s="28"/>
      <c r="C53" s="28"/>
      <c r="D53" s="28"/>
      <c r="E53" s="28"/>
      <c r="F53" s="28"/>
      <c r="G53" s="28"/>
      <c r="H53" s="28"/>
    </row>
    <row r="54" spans="1:10" x14ac:dyDescent="0.25">
      <c r="A54" s="3" t="s">
        <v>43</v>
      </c>
    </row>
    <row r="55" spans="1:10" x14ac:dyDescent="0.25">
      <c r="A55" t="s">
        <v>3</v>
      </c>
      <c r="B55" t="s">
        <v>4</v>
      </c>
      <c r="C55" t="s">
        <v>5</v>
      </c>
      <c r="D55" t="s">
        <v>6</v>
      </c>
      <c r="E55" t="s">
        <v>7</v>
      </c>
      <c r="F55" t="s">
        <v>8</v>
      </c>
    </row>
    <row r="56" spans="1:10" x14ac:dyDescent="0.25">
      <c r="A56" t="s">
        <v>10</v>
      </c>
      <c r="B56">
        <v>15.082129999999999</v>
      </c>
      <c r="C56">
        <v>15.08512</v>
      </c>
      <c r="D56">
        <v>2.99E-3</v>
      </c>
      <c r="E56">
        <v>15</v>
      </c>
      <c r="F56">
        <v>1.9900000000000001E-4</v>
      </c>
    </row>
    <row r="57" spans="1:10" x14ac:dyDescent="0.25">
      <c r="A57" t="s">
        <v>12</v>
      </c>
      <c r="B57">
        <v>14.90629</v>
      </c>
      <c r="C57">
        <v>14.908810000000001</v>
      </c>
      <c r="D57">
        <v>2.5200000000000001E-3</v>
      </c>
      <c r="E57">
        <v>15</v>
      </c>
      <c r="F57">
        <v>1.6799999999999999E-4</v>
      </c>
    </row>
    <row r="58" spans="1:10" x14ac:dyDescent="0.25">
      <c r="A58" t="s">
        <v>14</v>
      </c>
      <c r="B58">
        <v>15.027699999999999</v>
      </c>
      <c r="C58">
        <v>15.03026</v>
      </c>
      <c r="D58">
        <v>2.5600000000000002E-3</v>
      </c>
      <c r="E58">
        <v>15</v>
      </c>
      <c r="F58">
        <v>1.7100000000000001E-4</v>
      </c>
    </row>
    <row r="59" spans="1:10" x14ac:dyDescent="0.25">
      <c r="A59" s="3" t="s">
        <v>44</v>
      </c>
    </row>
    <row r="60" spans="1:10" x14ac:dyDescent="0.25">
      <c r="A60" t="s">
        <v>3</v>
      </c>
      <c r="B60" t="s">
        <v>19</v>
      </c>
      <c r="C60" t="s">
        <v>20</v>
      </c>
      <c r="D60" t="s">
        <v>21</v>
      </c>
      <c r="E60" t="s">
        <v>22</v>
      </c>
      <c r="F60" t="s">
        <v>23</v>
      </c>
      <c r="G60" t="s">
        <v>24</v>
      </c>
      <c r="H60" t="s">
        <v>25</v>
      </c>
      <c r="J60" t="s">
        <v>26</v>
      </c>
    </row>
    <row r="61" spans="1:10" x14ac:dyDescent="0.25">
      <c r="A61" t="s">
        <v>27</v>
      </c>
      <c r="B61">
        <v>24</v>
      </c>
    </row>
    <row r="62" spans="1:10" x14ac:dyDescent="0.25">
      <c r="A62" t="s">
        <v>28</v>
      </c>
      <c r="B62">
        <v>19</v>
      </c>
    </row>
    <row r="63" spans="1:10" x14ac:dyDescent="0.25">
      <c r="A63" t="s">
        <v>10</v>
      </c>
      <c r="B63">
        <v>2871</v>
      </c>
      <c r="C63">
        <v>3437</v>
      </c>
      <c r="D63">
        <v>0.68520000000000003</v>
      </c>
      <c r="E63">
        <v>3831</v>
      </c>
      <c r="F63" s="10">
        <v>0.1</v>
      </c>
      <c r="G63">
        <v>0.68289999999999995</v>
      </c>
      <c r="H63" s="10">
        <v>0.04</v>
      </c>
      <c r="J63">
        <f>G63</f>
        <v>0.68289999999999995</v>
      </c>
    </row>
    <row r="64" spans="1:10" x14ac:dyDescent="0.25">
      <c r="A64" t="s">
        <v>12</v>
      </c>
      <c r="B64">
        <v>2982</v>
      </c>
      <c r="C64">
        <v>4236</v>
      </c>
      <c r="D64">
        <v>0.7117</v>
      </c>
    </row>
    <row r="65" spans="1:6" x14ac:dyDescent="0.25">
      <c r="A65" t="s">
        <v>14</v>
      </c>
      <c r="B65">
        <v>2732</v>
      </c>
      <c r="C65">
        <v>3820</v>
      </c>
      <c r="D65">
        <v>0.65200000000000002</v>
      </c>
    </row>
    <row r="66" spans="1:6" x14ac:dyDescent="0.25">
      <c r="A66" s="3" t="s">
        <v>45</v>
      </c>
    </row>
    <row r="67" spans="1:6" x14ac:dyDescent="0.25">
      <c r="A67" t="s">
        <v>3</v>
      </c>
      <c r="B67" t="s">
        <v>30</v>
      </c>
      <c r="C67" t="s">
        <v>31</v>
      </c>
      <c r="D67" t="s">
        <v>32</v>
      </c>
      <c r="E67" t="s">
        <v>33</v>
      </c>
    </row>
    <row r="68" spans="1:6" x14ac:dyDescent="0.25">
      <c r="A68" t="s">
        <v>34</v>
      </c>
      <c r="B68">
        <v>1014</v>
      </c>
      <c r="C68">
        <v>0.50700000000000001</v>
      </c>
      <c r="D68">
        <v>1.815E-3</v>
      </c>
      <c r="E68">
        <v>1815</v>
      </c>
      <c r="F68">
        <v>1367</v>
      </c>
    </row>
    <row r="69" spans="1:6" x14ac:dyDescent="0.25">
      <c r="A69" t="s">
        <v>35</v>
      </c>
      <c r="B69">
        <v>513</v>
      </c>
      <c r="C69">
        <v>0.25650000000000001</v>
      </c>
      <c r="D69">
        <v>9.1799999999999998E-4</v>
      </c>
      <c r="E69">
        <v>918</v>
      </c>
    </row>
  </sheetData>
  <mergeCells count="3">
    <mergeCell ref="A1:G1"/>
    <mergeCell ref="A27:H27"/>
    <mergeCell ref="A53:H5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43"/>
  <sheetViews>
    <sheetView workbookViewId="0">
      <selection activeCell="D46" sqref="D46"/>
    </sheetView>
  </sheetViews>
  <sheetFormatPr defaultRowHeight="15.75" x14ac:dyDescent="0.25"/>
  <cols>
    <col min="1" max="1" width="13" customWidth="1"/>
    <col min="6" max="6" width="15.5" customWidth="1"/>
    <col min="7" max="7" width="15.25" customWidth="1"/>
    <col min="8" max="8" width="15.875" customWidth="1"/>
    <col min="9" max="9" width="12.75" customWidth="1"/>
  </cols>
  <sheetData>
    <row r="1" spans="1:12" x14ac:dyDescent="0.25">
      <c r="A1" s="28" t="s">
        <v>46</v>
      </c>
      <c r="B1" s="28"/>
      <c r="C1" s="28"/>
      <c r="D1" s="28"/>
      <c r="E1" s="28"/>
      <c r="F1" s="28"/>
      <c r="G1" s="28"/>
      <c r="H1" s="28"/>
      <c r="I1" s="28"/>
      <c r="J1" s="28"/>
      <c r="K1" s="28"/>
    </row>
    <row r="2" spans="1:12" x14ac:dyDescent="0.25">
      <c r="A2" t="s">
        <v>47</v>
      </c>
      <c r="B2" t="s">
        <v>48</v>
      </c>
      <c r="C2" t="s">
        <v>49</v>
      </c>
      <c r="D2" t="s">
        <v>50</v>
      </c>
      <c r="E2" t="s">
        <v>51</v>
      </c>
      <c r="F2" t="s">
        <v>52</v>
      </c>
      <c r="G2" t="s">
        <v>53</v>
      </c>
      <c r="H2" t="s">
        <v>54</v>
      </c>
      <c r="I2" t="s">
        <v>55</v>
      </c>
    </row>
    <row r="3" spans="1:12" x14ac:dyDescent="0.25">
      <c r="A3" s="26">
        <v>43847</v>
      </c>
      <c r="B3" t="s">
        <v>56</v>
      </c>
      <c r="C3">
        <v>2</v>
      </c>
      <c r="D3">
        <v>17.3</v>
      </c>
      <c r="E3">
        <v>7.3</v>
      </c>
      <c r="F3">
        <v>6.4</v>
      </c>
      <c r="G3">
        <v>6.3</v>
      </c>
      <c r="H3">
        <v>0.25</v>
      </c>
      <c r="I3" t="s">
        <v>57</v>
      </c>
      <c r="K3" t="s">
        <v>58</v>
      </c>
    </row>
    <row r="4" spans="1:12" x14ac:dyDescent="0.25">
      <c r="A4" s="26">
        <v>43847</v>
      </c>
      <c r="B4" t="s">
        <v>59</v>
      </c>
      <c r="C4">
        <v>6</v>
      </c>
      <c r="D4">
        <v>16.600000000000001</v>
      </c>
      <c r="E4">
        <v>8.0399999999999991</v>
      </c>
      <c r="F4">
        <v>6.38</v>
      </c>
      <c r="G4">
        <v>20.5</v>
      </c>
      <c r="H4">
        <v>0.25</v>
      </c>
      <c r="I4" t="s">
        <v>57</v>
      </c>
      <c r="K4" t="s">
        <v>60</v>
      </c>
      <c r="L4" t="s">
        <v>61</v>
      </c>
    </row>
    <row r="5" spans="1:12" x14ac:dyDescent="0.25">
      <c r="A5" s="26">
        <v>43847</v>
      </c>
      <c r="B5" t="s">
        <v>62</v>
      </c>
      <c r="C5">
        <v>5</v>
      </c>
      <c r="D5">
        <v>17.100000000000001</v>
      </c>
      <c r="E5">
        <v>7.81</v>
      </c>
      <c r="F5">
        <v>6.6</v>
      </c>
      <c r="G5">
        <v>13.2</v>
      </c>
      <c r="H5">
        <v>0.25</v>
      </c>
      <c r="I5" t="s">
        <v>57</v>
      </c>
      <c r="K5" t="s">
        <v>63</v>
      </c>
      <c r="L5" t="s">
        <v>64</v>
      </c>
    </row>
    <row r="6" spans="1:12" x14ac:dyDescent="0.25">
      <c r="A6" s="26">
        <v>43853</v>
      </c>
      <c r="B6" t="s">
        <v>62</v>
      </c>
      <c r="C6">
        <v>8</v>
      </c>
      <c r="D6">
        <v>17.7</v>
      </c>
      <c r="E6">
        <v>7.77</v>
      </c>
      <c r="F6">
        <v>6.73</v>
      </c>
      <c r="G6">
        <v>14.6</v>
      </c>
      <c r="H6">
        <v>1</v>
      </c>
      <c r="K6" t="s">
        <v>65</v>
      </c>
      <c r="L6" t="s">
        <v>66</v>
      </c>
    </row>
    <row r="7" spans="1:12" x14ac:dyDescent="0.25">
      <c r="A7" s="26">
        <v>43853</v>
      </c>
      <c r="B7" t="s">
        <v>62</v>
      </c>
      <c r="C7">
        <v>2</v>
      </c>
      <c r="D7">
        <v>17.7</v>
      </c>
      <c r="E7">
        <v>7.75</v>
      </c>
      <c r="F7">
        <v>7.07</v>
      </c>
      <c r="G7">
        <v>14</v>
      </c>
      <c r="H7">
        <v>1</v>
      </c>
    </row>
    <row r="8" spans="1:12" x14ac:dyDescent="0.25">
      <c r="A8" s="26">
        <v>43853</v>
      </c>
      <c r="B8" t="s">
        <v>62</v>
      </c>
      <c r="C8">
        <v>5</v>
      </c>
      <c r="D8">
        <v>18</v>
      </c>
      <c r="E8">
        <v>7.69</v>
      </c>
      <c r="F8">
        <v>6.86</v>
      </c>
      <c r="G8">
        <v>13.8</v>
      </c>
      <c r="H8">
        <v>1</v>
      </c>
    </row>
    <row r="9" spans="1:12" x14ac:dyDescent="0.25">
      <c r="A9" s="26">
        <v>43858</v>
      </c>
      <c r="B9" t="s">
        <v>59</v>
      </c>
      <c r="C9">
        <v>4</v>
      </c>
      <c r="D9">
        <v>17.600000000000001</v>
      </c>
      <c r="E9">
        <v>7.82</v>
      </c>
      <c r="F9">
        <v>7.51</v>
      </c>
      <c r="G9">
        <v>21</v>
      </c>
      <c r="H9">
        <v>1</v>
      </c>
    </row>
    <row r="10" spans="1:12" x14ac:dyDescent="0.25">
      <c r="A10" s="26">
        <v>43858</v>
      </c>
      <c r="B10" t="s">
        <v>59</v>
      </c>
      <c r="C10">
        <v>3</v>
      </c>
      <c r="D10">
        <v>17.7</v>
      </c>
      <c r="E10">
        <v>7.75</v>
      </c>
      <c r="F10">
        <v>6.54</v>
      </c>
      <c r="G10">
        <v>21.7</v>
      </c>
      <c r="H10">
        <v>1</v>
      </c>
    </row>
    <row r="11" spans="1:12" x14ac:dyDescent="0.25">
      <c r="A11" s="26">
        <v>43858</v>
      </c>
      <c r="B11" t="s">
        <v>59</v>
      </c>
      <c r="C11">
        <v>5</v>
      </c>
      <c r="D11">
        <v>18</v>
      </c>
      <c r="E11">
        <v>7.74</v>
      </c>
      <c r="F11">
        <v>6.66</v>
      </c>
      <c r="G11">
        <v>21.8</v>
      </c>
      <c r="H11">
        <v>1</v>
      </c>
    </row>
    <row r="12" spans="1:12" x14ac:dyDescent="0.25">
      <c r="A12" s="26">
        <v>43862</v>
      </c>
      <c r="B12" t="s">
        <v>56</v>
      </c>
      <c r="C12">
        <v>8</v>
      </c>
      <c r="D12">
        <v>18.8</v>
      </c>
      <c r="E12">
        <v>7.52</v>
      </c>
      <c r="F12">
        <v>6.98</v>
      </c>
      <c r="G12">
        <v>6.8</v>
      </c>
      <c r="H12">
        <v>0.5</v>
      </c>
    </row>
    <row r="13" spans="1:12" x14ac:dyDescent="0.25">
      <c r="A13" s="26">
        <v>43862</v>
      </c>
      <c r="B13" t="s">
        <v>56</v>
      </c>
      <c r="C13">
        <v>3</v>
      </c>
      <c r="D13">
        <v>18.5</v>
      </c>
      <c r="E13">
        <v>7.23</v>
      </c>
      <c r="F13">
        <v>6.6</v>
      </c>
      <c r="G13">
        <v>7</v>
      </c>
      <c r="H13">
        <v>0.5</v>
      </c>
    </row>
    <row r="14" spans="1:12" x14ac:dyDescent="0.25">
      <c r="A14" s="26">
        <v>43862</v>
      </c>
      <c r="B14" t="s">
        <v>56</v>
      </c>
      <c r="C14">
        <v>1</v>
      </c>
      <c r="D14">
        <v>18.5</v>
      </c>
      <c r="E14">
        <v>7.15</v>
      </c>
      <c r="F14">
        <v>7.09</v>
      </c>
      <c r="G14">
        <v>6.6</v>
      </c>
      <c r="H14">
        <v>0.5</v>
      </c>
    </row>
    <row r="15" spans="1:12" x14ac:dyDescent="0.25">
      <c r="A15" s="28" t="s">
        <v>67</v>
      </c>
      <c r="B15" s="28"/>
      <c r="C15" s="28"/>
      <c r="D15" s="28"/>
      <c r="E15" s="28"/>
      <c r="F15" s="28"/>
      <c r="G15" s="28"/>
      <c r="H15" s="28"/>
      <c r="I15" s="28"/>
      <c r="J15" s="28"/>
      <c r="K15" s="28"/>
    </row>
    <row r="16" spans="1:12" x14ac:dyDescent="0.25">
      <c r="A16" t="s">
        <v>47</v>
      </c>
      <c r="B16" t="s">
        <v>48</v>
      </c>
      <c r="C16" t="s">
        <v>49</v>
      </c>
      <c r="D16" t="s">
        <v>50</v>
      </c>
      <c r="E16" t="s">
        <v>51</v>
      </c>
      <c r="F16" t="s">
        <v>68</v>
      </c>
      <c r="G16" t="s">
        <v>53</v>
      </c>
      <c r="H16" t="s">
        <v>54</v>
      </c>
      <c r="I16" t="s">
        <v>55</v>
      </c>
    </row>
    <row r="17" spans="1:11" x14ac:dyDescent="0.25">
      <c r="A17" s="26">
        <v>43847</v>
      </c>
      <c r="B17" t="s">
        <v>69</v>
      </c>
      <c r="C17">
        <v>6</v>
      </c>
      <c r="D17">
        <v>22.3</v>
      </c>
      <c r="E17">
        <v>7.06</v>
      </c>
      <c r="F17">
        <v>8.06</v>
      </c>
      <c r="G17">
        <v>6.2</v>
      </c>
      <c r="H17">
        <v>0</v>
      </c>
      <c r="I17" t="s">
        <v>70</v>
      </c>
    </row>
    <row r="18" spans="1:11" x14ac:dyDescent="0.25">
      <c r="A18" s="26">
        <v>43847</v>
      </c>
      <c r="B18" t="s">
        <v>71</v>
      </c>
      <c r="C18">
        <v>4</v>
      </c>
      <c r="D18">
        <v>22</v>
      </c>
      <c r="E18">
        <v>7.62</v>
      </c>
      <c r="F18">
        <v>7.88</v>
      </c>
      <c r="G18">
        <v>13.1</v>
      </c>
      <c r="H18">
        <v>0</v>
      </c>
      <c r="I18" t="s">
        <v>70</v>
      </c>
    </row>
    <row r="19" spans="1:11" x14ac:dyDescent="0.25">
      <c r="A19" s="26">
        <v>43847</v>
      </c>
      <c r="B19" t="s">
        <v>72</v>
      </c>
      <c r="C19">
        <v>6</v>
      </c>
      <c r="D19">
        <v>22.2</v>
      </c>
      <c r="E19">
        <v>7.97</v>
      </c>
      <c r="F19">
        <v>7.77</v>
      </c>
      <c r="G19">
        <v>20.3</v>
      </c>
      <c r="H19">
        <v>0</v>
      </c>
      <c r="I19" t="s">
        <v>70</v>
      </c>
    </row>
    <row r="20" spans="1:11" x14ac:dyDescent="0.25">
      <c r="A20" s="26">
        <v>43853</v>
      </c>
      <c r="B20" t="s">
        <v>73</v>
      </c>
      <c r="C20">
        <v>7</v>
      </c>
      <c r="D20">
        <v>21.6</v>
      </c>
      <c r="E20">
        <v>7.79</v>
      </c>
      <c r="F20">
        <v>6.74</v>
      </c>
      <c r="G20">
        <v>13.3</v>
      </c>
      <c r="H20">
        <v>0.5</v>
      </c>
    </row>
    <row r="21" spans="1:11" x14ac:dyDescent="0.25">
      <c r="A21" s="26">
        <v>43853</v>
      </c>
      <c r="B21" t="s">
        <v>73</v>
      </c>
      <c r="C21">
        <v>8</v>
      </c>
      <c r="D21">
        <v>21.8</v>
      </c>
      <c r="E21">
        <v>7.94</v>
      </c>
      <c r="F21">
        <v>6.82</v>
      </c>
      <c r="G21">
        <v>13.4</v>
      </c>
      <c r="H21">
        <v>0.5</v>
      </c>
    </row>
    <row r="22" spans="1:11" x14ac:dyDescent="0.25">
      <c r="A22" s="26">
        <v>43853</v>
      </c>
      <c r="B22" t="s">
        <v>73</v>
      </c>
      <c r="C22">
        <v>4</v>
      </c>
      <c r="D22">
        <v>22.8</v>
      </c>
      <c r="E22">
        <v>8.02</v>
      </c>
      <c r="F22">
        <v>7.29</v>
      </c>
      <c r="G22">
        <v>13.9</v>
      </c>
      <c r="H22">
        <v>0.5</v>
      </c>
    </row>
    <row r="23" spans="1:11" x14ac:dyDescent="0.25">
      <c r="A23" s="26">
        <v>43858</v>
      </c>
      <c r="B23" t="s">
        <v>74</v>
      </c>
      <c r="C23">
        <v>7</v>
      </c>
      <c r="D23">
        <v>22.8</v>
      </c>
      <c r="E23">
        <v>7.77</v>
      </c>
      <c r="F23">
        <v>6.29</v>
      </c>
      <c r="G23">
        <v>20.7</v>
      </c>
      <c r="H23">
        <v>0.5</v>
      </c>
    </row>
    <row r="24" spans="1:11" x14ac:dyDescent="0.25">
      <c r="A24" s="26">
        <v>43858</v>
      </c>
      <c r="B24" t="s">
        <v>74</v>
      </c>
      <c r="C24">
        <v>3</v>
      </c>
      <c r="D24">
        <v>23.1</v>
      </c>
      <c r="E24">
        <v>7.93</v>
      </c>
      <c r="F24">
        <v>6.56</v>
      </c>
      <c r="G24">
        <v>20.3</v>
      </c>
      <c r="H24">
        <v>0.5</v>
      </c>
    </row>
    <row r="25" spans="1:11" x14ac:dyDescent="0.25">
      <c r="A25" s="26">
        <v>43858</v>
      </c>
      <c r="B25" t="s">
        <v>74</v>
      </c>
      <c r="C25">
        <v>2</v>
      </c>
      <c r="D25">
        <v>22.1</v>
      </c>
      <c r="E25">
        <v>8.17</v>
      </c>
      <c r="F25">
        <v>6.86</v>
      </c>
      <c r="G25">
        <v>21.4</v>
      </c>
      <c r="H25">
        <v>0.5</v>
      </c>
    </row>
    <row r="26" spans="1:11" x14ac:dyDescent="0.25">
      <c r="A26" s="26">
        <v>43862</v>
      </c>
      <c r="B26" t="s">
        <v>75</v>
      </c>
      <c r="C26">
        <v>7</v>
      </c>
      <c r="D26">
        <v>22.1</v>
      </c>
      <c r="E26">
        <v>7.56</v>
      </c>
      <c r="F26">
        <v>7.42</v>
      </c>
      <c r="G26">
        <v>6.3</v>
      </c>
      <c r="H26">
        <v>0.5</v>
      </c>
    </row>
    <row r="27" spans="1:11" x14ac:dyDescent="0.25">
      <c r="A27" s="26">
        <v>43862</v>
      </c>
      <c r="B27" t="s">
        <v>75</v>
      </c>
      <c r="C27">
        <v>5</v>
      </c>
      <c r="D27">
        <v>22.1</v>
      </c>
      <c r="E27">
        <v>7.79</v>
      </c>
      <c r="F27">
        <v>7.46</v>
      </c>
      <c r="G27">
        <v>6.8</v>
      </c>
      <c r="H27">
        <v>0.5</v>
      </c>
    </row>
    <row r="28" spans="1:11" x14ac:dyDescent="0.25">
      <c r="A28" s="26">
        <v>43862</v>
      </c>
      <c r="B28" t="s">
        <v>75</v>
      </c>
      <c r="C28">
        <v>1</v>
      </c>
      <c r="D28">
        <v>22.6</v>
      </c>
      <c r="E28">
        <v>7.84</v>
      </c>
      <c r="F28">
        <v>7.47</v>
      </c>
      <c r="G28">
        <v>6.7</v>
      </c>
      <c r="H28">
        <v>0.5</v>
      </c>
    </row>
    <row r="30" spans="1:11" x14ac:dyDescent="0.25">
      <c r="A30" s="28" t="s">
        <v>76</v>
      </c>
      <c r="B30" s="28"/>
      <c r="C30" s="28"/>
      <c r="D30" s="28"/>
      <c r="E30" s="28"/>
      <c r="F30" s="28"/>
      <c r="G30" s="28"/>
      <c r="H30" s="28"/>
      <c r="I30" s="28"/>
      <c r="J30" s="28"/>
      <c r="K30" s="28"/>
    </row>
    <row r="31" spans="1:11" x14ac:dyDescent="0.25">
      <c r="A31" t="s">
        <v>47</v>
      </c>
      <c r="B31" t="s">
        <v>48</v>
      </c>
      <c r="C31" t="s">
        <v>49</v>
      </c>
      <c r="D31" t="s">
        <v>50</v>
      </c>
      <c r="E31" t="s">
        <v>51</v>
      </c>
      <c r="F31" t="s">
        <v>68</v>
      </c>
      <c r="G31" t="s">
        <v>53</v>
      </c>
      <c r="H31" t="s">
        <v>54</v>
      </c>
      <c r="I31" t="s">
        <v>55</v>
      </c>
    </row>
    <row r="32" spans="1:11" x14ac:dyDescent="0.25">
      <c r="A32" s="26">
        <v>43847</v>
      </c>
      <c r="B32" t="s">
        <v>77</v>
      </c>
      <c r="C32">
        <v>7</v>
      </c>
      <c r="D32">
        <v>26.6</v>
      </c>
      <c r="E32">
        <v>7.38</v>
      </c>
      <c r="F32">
        <v>9.09</v>
      </c>
      <c r="G32">
        <v>6.2</v>
      </c>
      <c r="H32">
        <v>0.25</v>
      </c>
      <c r="I32" t="s">
        <v>70</v>
      </c>
    </row>
    <row r="33" spans="1:9" x14ac:dyDescent="0.25">
      <c r="A33" s="26">
        <v>43847</v>
      </c>
      <c r="B33" t="s">
        <v>78</v>
      </c>
      <c r="C33">
        <v>8</v>
      </c>
      <c r="D33">
        <v>27.2</v>
      </c>
      <c r="E33">
        <v>7.99</v>
      </c>
      <c r="F33">
        <v>8.01</v>
      </c>
      <c r="G33">
        <v>20.399999999999999</v>
      </c>
      <c r="H33">
        <v>0.25</v>
      </c>
      <c r="I33" t="s">
        <v>70</v>
      </c>
    </row>
    <row r="34" spans="1:9" x14ac:dyDescent="0.25">
      <c r="A34" s="26">
        <v>43847</v>
      </c>
      <c r="B34" t="s">
        <v>79</v>
      </c>
      <c r="C34">
        <v>8</v>
      </c>
      <c r="D34">
        <v>26.8</v>
      </c>
      <c r="E34">
        <v>7.9</v>
      </c>
      <c r="F34">
        <v>8.93</v>
      </c>
      <c r="G34">
        <v>13.6</v>
      </c>
      <c r="H34">
        <v>0.25</v>
      </c>
      <c r="I34" t="s">
        <v>70</v>
      </c>
    </row>
    <row r="35" spans="1:9" x14ac:dyDescent="0.25">
      <c r="A35" s="26">
        <v>43853</v>
      </c>
      <c r="B35" t="s">
        <v>80</v>
      </c>
      <c r="C35">
        <v>6</v>
      </c>
      <c r="D35">
        <v>26.7</v>
      </c>
      <c r="E35">
        <v>7.28</v>
      </c>
      <c r="F35">
        <v>7.53</v>
      </c>
      <c r="G35">
        <v>14</v>
      </c>
      <c r="H35">
        <v>0.5</v>
      </c>
    </row>
    <row r="36" spans="1:9" x14ac:dyDescent="0.25">
      <c r="A36" s="26">
        <v>43853</v>
      </c>
      <c r="B36" t="s">
        <v>80</v>
      </c>
      <c r="C36">
        <v>8</v>
      </c>
      <c r="D36">
        <v>26.2</v>
      </c>
      <c r="E36">
        <v>7.6</v>
      </c>
      <c r="F36">
        <v>8.35</v>
      </c>
      <c r="G36">
        <v>14</v>
      </c>
      <c r="H36">
        <v>0.5</v>
      </c>
    </row>
    <row r="37" spans="1:9" x14ac:dyDescent="0.25">
      <c r="A37" s="26">
        <v>43853</v>
      </c>
      <c r="B37" t="s">
        <v>80</v>
      </c>
      <c r="C37">
        <v>4</v>
      </c>
      <c r="D37">
        <v>27.2</v>
      </c>
      <c r="E37">
        <v>7.23</v>
      </c>
      <c r="F37">
        <v>6.8</v>
      </c>
      <c r="G37">
        <v>13.3</v>
      </c>
      <c r="H37">
        <v>0.5</v>
      </c>
    </row>
    <row r="38" spans="1:9" x14ac:dyDescent="0.25">
      <c r="A38" s="26">
        <v>43858</v>
      </c>
      <c r="B38" t="s">
        <v>81</v>
      </c>
      <c r="C38">
        <v>8</v>
      </c>
      <c r="D38">
        <v>26.7</v>
      </c>
      <c r="E38">
        <v>8.1</v>
      </c>
      <c r="F38">
        <v>8.1999999999999993</v>
      </c>
      <c r="G38">
        <v>21.8</v>
      </c>
      <c r="H38">
        <v>1</v>
      </c>
    </row>
    <row r="39" spans="1:9" x14ac:dyDescent="0.25">
      <c r="A39" s="26">
        <v>43858</v>
      </c>
      <c r="B39" t="s">
        <v>81</v>
      </c>
      <c r="C39">
        <v>3</v>
      </c>
      <c r="D39">
        <v>26.8</v>
      </c>
      <c r="E39">
        <v>7.51</v>
      </c>
      <c r="F39">
        <v>4.5999999999999996</v>
      </c>
      <c r="G39">
        <v>21.9</v>
      </c>
      <c r="H39">
        <v>1</v>
      </c>
    </row>
    <row r="40" spans="1:9" x14ac:dyDescent="0.25">
      <c r="A40" s="26">
        <v>43858</v>
      </c>
      <c r="B40" t="s">
        <v>81</v>
      </c>
      <c r="C40">
        <v>1</v>
      </c>
      <c r="D40">
        <v>26.8</v>
      </c>
      <c r="E40">
        <v>7.82</v>
      </c>
      <c r="F40">
        <v>7.91</v>
      </c>
      <c r="G40">
        <v>21</v>
      </c>
      <c r="H40">
        <v>1</v>
      </c>
    </row>
    <row r="41" spans="1:9" x14ac:dyDescent="0.25">
      <c r="A41" s="26">
        <v>43862</v>
      </c>
      <c r="B41" t="s">
        <v>82</v>
      </c>
      <c r="C41">
        <v>5</v>
      </c>
      <c r="D41">
        <v>27.1</v>
      </c>
      <c r="E41">
        <v>7.7</v>
      </c>
      <c r="F41">
        <v>8.5500000000000007</v>
      </c>
      <c r="G41">
        <v>6.7</v>
      </c>
      <c r="H41">
        <v>1</v>
      </c>
    </row>
    <row r="42" spans="1:9" x14ac:dyDescent="0.25">
      <c r="A42" s="26">
        <v>43862</v>
      </c>
      <c r="B42" t="s">
        <v>82</v>
      </c>
      <c r="C42">
        <v>3</v>
      </c>
      <c r="D42">
        <v>27.5</v>
      </c>
      <c r="E42">
        <v>7.66</v>
      </c>
      <c r="F42">
        <v>9.3800000000000008</v>
      </c>
      <c r="G42">
        <v>6.8</v>
      </c>
      <c r="H42">
        <v>1</v>
      </c>
    </row>
    <row r="43" spans="1:9" x14ac:dyDescent="0.25">
      <c r="A43" s="26">
        <v>43862</v>
      </c>
      <c r="B43" t="s">
        <v>82</v>
      </c>
      <c r="C43">
        <v>1</v>
      </c>
      <c r="D43">
        <v>27.2</v>
      </c>
      <c r="E43">
        <v>7.9</v>
      </c>
      <c r="F43">
        <v>9.16</v>
      </c>
      <c r="G43">
        <v>7.3</v>
      </c>
      <c r="H43">
        <v>1</v>
      </c>
    </row>
  </sheetData>
  <mergeCells count="3">
    <mergeCell ref="A1:K1"/>
    <mergeCell ref="A15:K15"/>
    <mergeCell ref="A30:K3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sheetPr>
  <dimension ref="A23:E38"/>
  <sheetViews>
    <sheetView workbookViewId="0">
      <selection activeCell="B27" sqref="B27"/>
    </sheetView>
  </sheetViews>
  <sheetFormatPr defaultColWidth="11" defaultRowHeight="15.75" x14ac:dyDescent="0.25"/>
  <cols>
    <col min="2" max="2" width="20.875" customWidth="1"/>
    <col min="4" max="4" width="12.875" customWidth="1"/>
    <col min="5" max="5" width="21.5" customWidth="1"/>
  </cols>
  <sheetData>
    <row r="23" spans="1:5" x14ac:dyDescent="0.25">
      <c r="B23" t="s">
        <v>83</v>
      </c>
    </row>
    <row r="28" spans="1:5" x14ac:dyDescent="0.25">
      <c r="A28" s="3" t="s">
        <v>84</v>
      </c>
    </row>
    <row r="29" spans="1:5" x14ac:dyDescent="0.25">
      <c r="A29" t="s">
        <v>3</v>
      </c>
      <c r="B29" t="s">
        <v>85</v>
      </c>
      <c r="D29" t="s">
        <v>3</v>
      </c>
      <c r="E29" t="s">
        <v>85</v>
      </c>
    </row>
    <row r="30" spans="1:5" x14ac:dyDescent="0.25">
      <c r="A30" t="s">
        <v>86</v>
      </c>
      <c r="B30">
        <v>0</v>
      </c>
      <c r="D30" t="s">
        <v>87</v>
      </c>
      <c r="E30">
        <v>0</v>
      </c>
    </row>
    <row r="31" spans="1:5" x14ac:dyDescent="0.25">
      <c r="A31" t="s">
        <v>88</v>
      </c>
      <c r="B31">
        <v>0</v>
      </c>
      <c r="D31" t="s">
        <v>89</v>
      </c>
      <c r="E31">
        <v>0</v>
      </c>
    </row>
    <row r="32" spans="1:5" x14ac:dyDescent="0.25">
      <c r="A32" t="s">
        <v>90</v>
      </c>
      <c r="B32">
        <v>0</v>
      </c>
      <c r="D32" t="s">
        <v>91</v>
      </c>
      <c r="E32">
        <v>0</v>
      </c>
    </row>
    <row r="33" spans="1:5" x14ac:dyDescent="0.25">
      <c r="A33" t="s">
        <v>92</v>
      </c>
      <c r="B33">
        <v>1</v>
      </c>
      <c r="D33" t="s">
        <v>93</v>
      </c>
      <c r="E33">
        <v>1</v>
      </c>
    </row>
    <row r="34" spans="1:5" x14ac:dyDescent="0.25">
      <c r="A34" t="s">
        <v>94</v>
      </c>
      <c r="B34">
        <v>1</v>
      </c>
      <c r="D34" t="s">
        <v>95</v>
      </c>
      <c r="E34">
        <v>0</v>
      </c>
    </row>
    <row r="35" spans="1:5" x14ac:dyDescent="0.25">
      <c r="A35" t="s">
        <v>96</v>
      </c>
      <c r="B35">
        <v>1</v>
      </c>
      <c r="D35" t="s">
        <v>97</v>
      </c>
      <c r="E35">
        <v>0</v>
      </c>
    </row>
    <row r="36" spans="1:5" x14ac:dyDescent="0.25">
      <c r="A36" t="s">
        <v>98</v>
      </c>
      <c r="B36">
        <v>4</v>
      </c>
      <c r="D36" t="s">
        <v>99</v>
      </c>
      <c r="E36">
        <v>3</v>
      </c>
    </row>
    <row r="37" spans="1:5" x14ac:dyDescent="0.25">
      <c r="A37" s="6" t="s">
        <v>100</v>
      </c>
      <c r="B37">
        <v>3</v>
      </c>
      <c r="D37" s="6" t="s">
        <v>101</v>
      </c>
      <c r="E37">
        <v>3</v>
      </c>
    </row>
    <row r="38" spans="1:5" x14ac:dyDescent="0.25">
      <c r="A38" t="s">
        <v>102</v>
      </c>
      <c r="B38">
        <v>3</v>
      </c>
      <c r="D38" t="s">
        <v>103</v>
      </c>
      <c r="E38">
        <v>3</v>
      </c>
    </row>
  </sheetData>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44"/>
  <sheetViews>
    <sheetView workbookViewId="0">
      <selection activeCell="H32" sqref="H32"/>
    </sheetView>
  </sheetViews>
  <sheetFormatPr defaultColWidth="11" defaultRowHeight="15.75" x14ac:dyDescent="0.25"/>
  <cols>
    <col min="8" max="8" width="11.375" customWidth="1"/>
    <col min="9" max="9" width="7.375" customWidth="1"/>
    <col min="10" max="10" width="26.125" customWidth="1"/>
  </cols>
  <sheetData>
    <row r="1" spans="1:13" x14ac:dyDescent="0.25">
      <c r="A1" s="3" t="s">
        <v>104</v>
      </c>
      <c r="I1" t="s">
        <v>105</v>
      </c>
      <c r="J1">
        <v>20</v>
      </c>
    </row>
    <row r="2" spans="1:13" x14ac:dyDescent="0.25">
      <c r="A2" t="s">
        <v>3</v>
      </c>
      <c r="B2" t="s">
        <v>106</v>
      </c>
      <c r="C2" t="s">
        <v>107</v>
      </c>
      <c r="D2" t="s">
        <v>108</v>
      </c>
      <c r="E2" t="s">
        <v>109</v>
      </c>
      <c r="F2" t="s">
        <v>110</v>
      </c>
      <c r="G2" t="s">
        <v>111</v>
      </c>
      <c r="H2" t="s">
        <v>112</v>
      </c>
    </row>
    <row r="3" spans="1:13" x14ac:dyDescent="0.25">
      <c r="A3" t="s">
        <v>113</v>
      </c>
      <c r="B3">
        <v>3</v>
      </c>
      <c r="C3">
        <v>0</v>
      </c>
      <c r="D3">
        <v>3</v>
      </c>
      <c r="E3">
        <v>2</v>
      </c>
      <c r="F3">
        <v>2</v>
      </c>
    </row>
    <row r="4" spans="1:13" x14ac:dyDescent="0.25">
      <c r="A4" t="s">
        <v>114</v>
      </c>
      <c r="B4">
        <v>0</v>
      </c>
      <c r="C4">
        <v>1</v>
      </c>
      <c r="D4">
        <v>0</v>
      </c>
      <c r="E4">
        <v>2</v>
      </c>
      <c r="F4">
        <v>6</v>
      </c>
      <c r="L4">
        <v>18</v>
      </c>
      <c r="M4">
        <v>6</v>
      </c>
    </row>
    <row r="5" spans="1:13" x14ac:dyDescent="0.25">
      <c r="A5" t="s">
        <v>115</v>
      </c>
      <c r="B5">
        <v>32</v>
      </c>
      <c r="C5">
        <v>0</v>
      </c>
      <c r="D5">
        <v>5</v>
      </c>
      <c r="E5">
        <v>17</v>
      </c>
      <c r="F5">
        <v>10</v>
      </c>
      <c r="G5" s="2">
        <f>E5/SUM(B5+C5+D5+E5+F5)</f>
        <v>0.265625</v>
      </c>
      <c r="H5">
        <f>SUM(B5:F5)</f>
        <v>64</v>
      </c>
      <c r="I5" s="10"/>
      <c r="J5" s="10"/>
      <c r="L5">
        <v>23</v>
      </c>
      <c r="M5">
        <v>13</v>
      </c>
    </row>
    <row r="6" spans="1:13" x14ac:dyDescent="0.25">
      <c r="A6" t="s">
        <v>116</v>
      </c>
      <c r="B6">
        <v>18</v>
      </c>
      <c r="C6">
        <v>10</v>
      </c>
      <c r="D6">
        <v>4</v>
      </c>
      <c r="E6">
        <v>16</v>
      </c>
      <c r="F6">
        <v>8</v>
      </c>
      <c r="G6" s="2">
        <f t="shared" ref="G6:G13" si="0">E6/SUM(B6+C6+D6+E6+F6)</f>
        <v>0.2857142857142857</v>
      </c>
      <c r="H6">
        <f t="shared" ref="H6:H13" si="1">SUM(B6:F6)</f>
        <v>56</v>
      </c>
      <c r="L6">
        <v>28</v>
      </c>
      <c r="M6">
        <v>20</v>
      </c>
    </row>
    <row r="7" spans="1:13" x14ac:dyDescent="0.25">
      <c r="A7" t="s">
        <v>117</v>
      </c>
      <c r="B7">
        <v>30</v>
      </c>
      <c r="C7">
        <v>5</v>
      </c>
      <c r="D7">
        <v>19</v>
      </c>
      <c r="E7">
        <v>20</v>
      </c>
      <c r="F7">
        <v>7</v>
      </c>
      <c r="G7" s="2">
        <f t="shared" si="0"/>
        <v>0.24691358024691357</v>
      </c>
      <c r="H7">
        <f t="shared" si="1"/>
        <v>81</v>
      </c>
    </row>
    <row r="8" spans="1:13" x14ac:dyDescent="0.25">
      <c r="A8" t="s">
        <v>118</v>
      </c>
      <c r="B8">
        <v>28</v>
      </c>
      <c r="C8">
        <v>3</v>
      </c>
      <c r="D8">
        <v>3</v>
      </c>
      <c r="E8">
        <v>1</v>
      </c>
      <c r="F8">
        <v>3</v>
      </c>
      <c r="G8" s="2">
        <f t="shared" si="0"/>
        <v>2.6315789473684209E-2</v>
      </c>
      <c r="H8">
        <f t="shared" si="1"/>
        <v>38</v>
      </c>
      <c r="I8" s="10"/>
      <c r="J8" s="2"/>
    </row>
    <row r="9" spans="1:13" x14ac:dyDescent="0.25">
      <c r="A9" t="s">
        <v>119</v>
      </c>
      <c r="B9">
        <v>25</v>
      </c>
      <c r="C9">
        <v>4</v>
      </c>
      <c r="D9">
        <v>3</v>
      </c>
      <c r="E9">
        <v>5</v>
      </c>
      <c r="F9">
        <v>5</v>
      </c>
      <c r="G9" s="2">
        <f t="shared" si="0"/>
        <v>0.11904761904761904</v>
      </c>
      <c r="H9">
        <f t="shared" si="1"/>
        <v>42</v>
      </c>
    </row>
    <row r="10" spans="1:13" x14ac:dyDescent="0.25">
      <c r="A10" t="s">
        <v>120</v>
      </c>
      <c r="B10">
        <v>34</v>
      </c>
      <c r="C10">
        <v>13</v>
      </c>
      <c r="D10">
        <v>2</v>
      </c>
      <c r="E10">
        <v>10</v>
      </c>
      <c r="F10">
        <v>3</v>
      </c>
      <c r="G10" s="2">
        <f>E10/SUM(B10+C10+D10+E10+F10)</f>
        <v>0.16129032258064516</v>
      </c>
      <c r="H10">
        <f t="shared" si="1"/>
        <v>62</v>
      </c>
    </row>
    <row r="11" spans="1:13" x14ac:dyDescent="0.25">
      <c r="A11" t="s">
        <v>121</v>
      </c>
      <c r="B11">
        <v>21</v>
      </c>
      <c r="C11">
        <v>9</v>
      </c>
      <c r="D11">
        <v>4</v>
      </c>
      <c r="E11">
        <v>8</v>
      </c>
      <c r="F11">
        <v>9</v>
      </c>
      <c r="G11" s="2">
        <f t="shared" si="0"/>
        <v>0.15686274509803921</v>
      </c>
      <c r="H11">
        <f t="shared" si="1"/>
        <v>51</v>
      </c>
      <c r="I11" s="10"/>
    </row>
    <row r="12" spans="1:13" x14ac:dyDescent="0.25">
      <c r="A12" t="s">
        <v>122</v>
      </c>
      <c r="B12">
        <v>6</v>
      </c>
      <c r="C12">
        <v>11</v>
      </c>
      <c r="D12">
        <v>3</v>
      </c>
      <c r="E12">
        <v>5</v>
      </c>
      <c r="F12">
        <v>6</v>
      </c>
      <c r="G12" s="2">
        <f t="shared" si="0"/>
        <v>0.16129032258064516</v>
      </c>
      <c r="H12">
        <f t="shared" si="1"/>
        <v>31</v>
      </c>
    </row>
    <row r="13" spans="1:13" x14ac:dyDescent="0.25">
      <c r="A13" t="s">
        <v>123</v>
      </c>
      <c r="B13">
        <v>29</v>
      </c>
      <c r="C13">
        <v>4</v>
      </c>
      <c r="D13">
        <v>8</v>
      </c>
      <c r="E13">
        <v>21</v>
      </c>
      <c r="F13">
        <v>8</v>
      </c>
      <c r="G13" s="2">
        <f t="shared" si="0"/>
        <v>0.3</v>
      </c>
      <c r="H13">
        <f t="shared" si="1"/>
        <v>70</v>
      </c>
    </row>
    <row r="15" spans="1:13" x14ac:dyDescent="0.25">
      <c r="J15" t="s">
        <v>105</v>
      </c>
      <c r="K15">
        <v>19</v>
      </c>
    </row>
    <row r="17" spans="1:17" x14ac:dyDescent="0.25">
      <c r="A17" s="3" t="s">
        <v>124</v>
      </c>
      <c r="J17" s="3" t="s">
        <v>125</v>
      </c>
      <c r="K17" t="s">
        <v>106</v>
      </c>
      <c r="L17" t="s">
        <v>107</v>
      </c>
      <c r="M17" t="s">
        <v>108</v>
      </c>
      <c r="N17" t="s">
        <v>109</v>
      </c>
      <c r="O17" t="s">
        <v>110</v>
      </c>
      <c r="P17" t="s">
        <v>111</v>
      </c>
      <c r="Q17" t="s">
        <v>126</v>
      </c>
    </row>
    <row r="18" spans="1:17" x14ac:dyDescent="0.25">
      <c r="A18" t="s">
        <v>3</v>
      </c>
      <c r="B18" t="s">
        <v>106</v>
      </c>
      <c r="C18" t="s">
        <v>107</v>
      </c>
      <c r="D18" t="s">
        <v>108</v>
      </c>
      <c r="E18" t="s">
        <v>109</v>
      </c>
      <c r="F18" t="s">
        <v>110</v>
      </c>
      <c r="J18" t="s">
        <v>127</v>
      </c>
      <c r="K18">
        <v>979</v>
      </c>
      <c r="L18">
        <v>110</v>
      </c>
      <c r="M18">
        <v>393</v>
      </c>
      <c r="N18">
        <v>1673</v>
      </c>
      <c r="O18">
        <v>12</v>
      </c>
      <c r="P18" s="2">
        <f>N18/SUM(K18+L18+M18+N18+O18)</f>
        <v>0.528260183138617</v>
      </c>
      <c r="Q18" s="10">
        <f>AVERAGE(P18:P19)</f>
        <v>0.48353089536908928</v>
      </c>
    </row>
    <row r="19" spans="1:17" x14ac:dyDescent="0.25">
      <c r="A19" t="s">
        <v>113</v>
      </c>
      <c r="B19">
        <v>1</v>
      </c>
      <c r="C19">
        <v>0</v>
      </c>
      <c r="D19">
        <v>0</v>
      </c>
      <c r="E19">
        <v>2</v>
      </c>
      <c r="F19">
        <v>2</v>
      </c>
      <c r="J19" t="s">
        <v>128</v>
      </c>
      <c r="K19">
        <v>1101</v>
      </c>
      <c r="L19">
        <v>88</v>
      </c>
      <c r="M19">
        <v>334</v>
      </c>
      <c r="N19">
        <v>1201</v>
      </c>
      <c r="O19">
        <v>13</v>
      </c>
      <c r="P19" s="2">
        <f>N19/SUM(K19+L19+M19+N19+O19)</f>
        <v>0.43880160759956155</v>
      </c>
    </row>
    <row r="20" spans="1:17" x14ac:dyDescent="0.25">
      <c r="A20" t="s">
        <v>114</v>
      </c>
      <c r="B20">
        <v>0</v>
      </c>
      <c r="C20">
        <v>1</v>
      </c>
      <c r="D20">
        <v>0</v>
      </c>
      <c r="E20">
        <v>2</v>
      </c>
      <c r="F20">
        <v>3</v>
      </c>
    </row>
    <row r="21" spans="1:17" x14ac:dyDescent="0.25">
      <c r="A21" t="s">
        <v>115</v>
      </c>
      <c r="B21">
        <v>14</v>
      </c>
      <c r="C21">
        <v>0</v>
      </c>
      <c r="D21">
        <v>4</v>
      </c>
      <c r="E21">
        <v>2</v>
      </c>
      <c r="F21">
        <v>0</v>
      </c>
    </row>
    <row r="22" spans="1:17" x14ac:dyDescent="0.25">
      <c r="A22" t="s">
        <v>116</v>
      </c>
      <c r="B22">
        <v>8</v>
      </c>
      <c r="C22">
        <v>3</v>
      </c>
      <c r="D22">
        <v>4</v>
      </c>
      <c r="E22">
        <v>5</v>
      </c>
      <c r="F22">
        <v>0</v>
      </c>
    </row>
    <row r="23" spans="1:17" x14ac:dyDescent="0.25">
      <c r="A23" t="s">
        <v>117</v>
      </c>
      <c r="B23">
        <v>10</v>
      </c>
      <c r="C23">
        <v>3</v>
      </c>
      <c r="D23">
        <v>6</v>
      </c>
      <c r="E23">
        <v>4</v>
      </c>
      <c r="F23">
        <v>1</v>
      </c>
    </row>
    <row r="24" spans="1:17" x14ac:dyDescent="0.25">
      <c r="A24" t="s">
        <v>118</v>
      </c>
      <c r="B24">
        <v>13</v>
      </c>
      <c r="C24">
        <v>1</v>
      </c>
      <c r="D24">
        <v>0</v>
      </c>
      <c r="E24">
        <v>1</v>
      </c>
      <c r="F24">
        <v>0</v>
      </c>
    </row>
    <row r="25" spans="1:17" x14ac:dyDescent="0.25">
      <c r="A25" t="s">
        <v>119</v>
      </c>
      <c r="B25">
        <v>9</v>
      </c>
      <c r="C25">
        <v>0</v>
      </c>
      <c r="D25">
        <v>3</v>
      </c>
      <c r="E25">
        <v>0</v>
      </c>
      <c r="F25">
        <v>1</v>
      </c>
    </row>
    <row r="26" spans="1:17" x14ac:dyDescent="0.25">
      <c r="A26" t="s">
        <v>120</v>
      </c>
      <c r="B26">
        <v>14</v>
      </c>
      <c r="C26">
        <v>7</v>
      </c>
      <c r="D26">
        <v>2</v>
      </c>
      <c r="E26">
        <v>0</v>
      </c>
      <c r="F26">
        <v>2</v>
      </c>
    </row>
    <row r="27" spans="1:17" x14ac:dyDescent="0.25">
      <c r="A27" t="s">
        <v>121</v>
      </c>
      <c r="B27">
        <v>7</v>
      </c>
      <c r="C27">
        <v>2</v>
      </c>
      <c r="D27">
        <v>0</v>
      </c>
      <c r="E27">
        <v>2</v>
      </c>
      <c r="F27">
        <v>3</v>
      </c>
    </row>
    <row r="28" spans="1:17" x14ac:dyDescent="0.25">
      <c r="A28" t="s">
        <v>122</v>
      </c>
      <c r="B28">
        <v>3</v>
      </c>
      <c r="C28">
        <v>2</v>
      </c>
      <c r="D28">
        <v>0</v>
      </c>
      <c r="E28">
        <v>1</v>
      </c>
      <c r="F28">
        <v>2</v>
      </c>
    </row>
    <row r="29" spans="1:17" x14ac:dyDescent="0.25">
      <c r="A29" t="s">
        <v>123</v>
      </c>
      <c r="B29">
        <v>10</v>
      </c>
      <c r="C29">
        <v>2</v>
      </c>
      <c r="D29">
        <v>0</v>
      </c>
      <c r="E29">
        <v>9</v>
      </c>
      <c r="F29">
        <v>4</v>
      </c>
    </row>
    <row r="32" spans="1:17" x14ac:dyDescent="0.25">
      <c r="A32" s="3" t="s">
        <v>129</v>
      </c>
      <c r="G32" t="s">
        <v>105</v>
      </c>
      <c r="H32">
        <v>19</v>
      </c>
    </row>
    <row r="33" spans="1:8" x14ac:dyDescent="0.25">
      <c r="A33" t="s">
        <v>3</v>
      </c>
      <c r="B33" t="s">
        <v>106</v>
      </c>
      <c r="C33" t="s">
        <v>107</v>
      </c>
      <c r="D33" t="s">
        <v>108</v>
      </c>
      <c r="E33" t="s">
        <v>109</v>
      </c>
      <c r="F33" t="s">
        <v>110</v>
      </c>
      <c r="H33">
        <v>18</v>
      </c>
    </row>
    <row r="34" spans="1:8" x14ac:dyDescent="0.25">
      <c r="A34" t="s">
        <v>113</v>
      </c>
    </row>
    <row r="35" spans="1:8" x14ac:dyDescent="0.25">
      <c r="A35" t="s">
        <v>114</v>
      </c>
    </row>
    <row r="36" spans="1:8" x14ac:dyDescent="0.25">
      <c r="A36" t="s">
        <v>115</v>
      </c>
      <c r="B36">
        <v>2</v>
      </c>
      <c r="C36">
        <v>0</v>
      </c>
      <c r="D36">
        <v>0</v>
      </c>
      <c r="E36">
        <v>13</v>
      </c>
      <c r="F36">
        <v>9</v>
      </c>
    </row>
    <row r="37" spans="1:8" x14ac:dyDescent="0.25">
      <c r="A37" t="s">
        <v>116</v>
      </c>
      <c r="B37">
        <v>2</v>
      </c>
      <c r="C37">
        <v>6</v>
      </c>
      <c r="D37">
        <v>0</v>
      </c>
      <c r="E37">
        <v>4</v>
      </c>
      <c r="F37">
        <v>6</v>
      </c>
    </row>
    <row r="38" spans="1:8" x14ac:dyDescent="0.25">
      <c r="A38" t="s">
        <v>117</v>
      </c>
      <c r="B38">
        <v>2</v>
      </c>
      <c r="C38">
        <v>0</v>
      </c>
      <c r="D38">
        <v>0</v>
      </c>
      <c r="E38">
        <v>2</v>
      </c>
      <c r="F38">
        <v>3</v>
      </c>
    </row>
    <row r="39" spans="1:8" x14ac:dyDescent="0.25">
      <c r="A39" t="s">
        <v>118</v>
      </c>
      <c r="B39">
        <v>5</v>
      </c>
      <c r="C39">
        <v>2</v>
      </c>
      <c r="D39">
        <v>0</v>
      </c>
      <c r="E39">
        <v>0</v>
      </c>
      <c r="F39">
        <v>3</v>
      </c>
    </row>
    <row r="40" spans="1:8" x14ac:dyDescent="0.25">
      <c r="A40" t="s">
        <v>119</v>
      </c>
      <c r="B40">
        <v>6</v>
      </c>
      <c r="C40">
        <v>0</v>
      </c>
      <c r="D40">
        <v>0</v>
      </c>
      <c r="E40">
        <v>2</v>
      </c>
      <c r="F40">
        <v>2</v>
      </c>
    </row>
    <row r="41" spans="1:8" x14ac:dyDescent="0.25">
      <c r="A41" t="s">
        <v>120</v>
      </c>
      <c r="B41">
        <v>3</v>
      </c>
      <c r="C41">
        <v>2</v>
      </c>
      <c r="D41">
        <v>0</v>
      </c>
      <c r="E41">
        <v>6</v>
      </c>
      <c r="F41">
        <v>1</v>
      </c>
    </row>
    <row r="42" spans="1:8" x14ac:dyDescent="0.25">
      <c r="A42" t="s">
        <v>121</v>
      </c>
      <c r="B42">
        <v>2</v>
      </c>
      <c r="C42">
        <v>4</v>
      </c>
      <c r="D42">
        <v>0</v>
      </c>
      <c r="E42">
        <v>1</v>
      </c>
      <c r="F42">
        <v>6</v>
      </c>
    </row>
    <row r="43" spans="1:8" x14ac:dyDescent="0.25">
      <c r="A43" t="s">
        <v>122</v>
      </c>
      <c r="B43">
        <v>0</v>
      </c>
      <c r="C43">
        <v>9</v>
      </c>
      <c r="D43">
        <v>0</v>
      </c>
      <c r="E43">
        <v>1</v>
      </c>
      <c r="F43">
        <v>2</v>
      </c>
    </row>
    <row r="44" spans="1:8" x14ac:dyDescent="0.25">
      <c r="A44" t="s">
        <v>123</v>
      </c>
      <c r="B44">
        <v>6</v>
      </c>
      <c r="C44">
        <v>2</v>
      </c>
      <c r="D44">
        <v>6</v>
      </c>
      <c r="E44">
        <v>2</v>
      </c>
      <c r="F44">
        <v>4</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sheetPr>
  <dimension ref="A1:Q28"/>
  <sheetViews>
    <sheetView topLeftCell="H1" zoomScale="84" zoomScaleNormal="84" zoomScalePageLayoutView="84" workbookViewId="0">
      <selection activeCell="M2" sqref="M2"/>
    </sheetView>
  </sheetViews>
  <sheetFormatPr defaultColWidth="11" defaultRowHeight="15.75" x14ac:dyDescent="0.25"/>
  <cols>
    <col min="1" max="1" width="16.125" customWidth="1"/>
    <col min="2" max="2" width="30" customWidth="1"/>
    <col min="3" max="3" width="21.5" customWidth="1"/>
    <col min="4" max="4" width="22.125" customWidth="1"/>
    <col min="5" max="5" width="21.5" customWidth="1"/>
    <col min="6" max="6" width="20" customWidth="1"/>
    <col min="7" max="7" width="16.875" customWidth="1"/>
    <col min="8" max="8" width="16.625" customWidth="1"/>
    <col min="9" max="9" width="25.875" customWidth="1"/>
    <col min="10" max="10" width="33.125" customWidth="1"/>
    <col min="11" max="11" width="18.375" customWidth="1"/>
    <col min="12" max="12" width="22.875" customWidth="1"/>
    <col min="13" max="13" width="9.5" customWidth="1"/>
    <col min="14" max="14" width="17" customWidth="1"/>
    <col min="18" max="18" width="26.625" customWidth="1"/>
  </cols>
  <sheetData>
    <row r="1" spans="1:17" x14ac:dyDescent="0.25">
      <c r="A1" s="3" t="s">
        <v>3</v>
      </c>
      <c r="B1" s="3" t="s">
        <v>130</v>
      </c>
      <c r="C1" s="3" t="s">
        <v>131</v>
      </c>
      <c r="D1" s="3" t="s">
        <v>132</v>
      </c>
      <c r="E1" s="3" t="s">
        <v>133</v>
      </c>
      <c r="F1" s="3" t="s">
        <v>134</v>
      </c>
      <c r="G1" s="3" t="s">
        <v>135</v>
      </c>
      <c r="H1" s="3" t="s">
        <v>136</v>
      </c>
      <c r="I1" s="3" t="s">
        <v>137</v>
      </c>
      <c r="J1" s="3" t="s">
        <v>138</v>
      </c>
      <c r="K1" s="3" t="s">
        <v>139</v>
      </c>
      <c r="L1" s="3" t="s">
        <v>140</v>
      </c>
      <c r="M1" s="3" t="s">
        <v>141</v>
      </c>
      <c r="N1" s="3" t="s">
        <v>142</v>
      </c>
      <c r="O1" s="3" t="s">
        <v>143</v>
      </c>
    </row>
    <row r="2" spans="1:17" x14ac:dyDescent="0.25">
      <c r="A2" t="s">
        <v>144</v>
      </c>
      <c r="B2">
        <v>6</v>
      </c>
      <c r="C2">
        <v>0</v>
      </c>
      <c r="D2">
        <v>0</v>
      </c>
      <c r="E2">
        <v>0</v>
      </c>
      <c r="F2">
        <v>0</v>
      </c>
      <c r="G2">
        <f>SUM(C2,D2,E2,F2)</f>
        <v>0</v>
      </c>
      <c r="H2">
        <v>3769</v>
      </c>
      <c r="I2">
        <v>2.5500000000000002E-4</v>
      </c>
      <c r="J2">
        <f>H2*I2</f>
        <v>0.96109500000000003</v>
      </c>
      <c r="K2">
        <f>210-G2</f>
        <v>210</v>
      </c>
      <c r="L2" s="1">
        <f>J2*K2</f>
        <v>201.82995</v>
      </c>
      <c r="M2" s="2">
        <v>7.360919461164428E-2</v>
      </c>
      <c r="N2">
        <v>36.238390218415802</v>
      </c>
      <c r="O2" s="14">
        <f t="shared" ref="O2:O28" si="0">N2/M2</f>
        <v>492.3079298667293</v>
      </c>
      <c r="Q2" s="3"/>
    </row>
    <row r="3" spans="1:17" x14ac:dyDescent="0.25">
      <c r="A3" t="s">
        <v>145</v>
      </c>
      <c r="B3">
        <v>7</v>
      </c>
      <c r="C3">
        <v>1</v>
      </c>
      <c r="D3">
        <v>1</v>
      </c>
      <c r="E3">
        <v>10</v>
      </c>
      <c r="F3">
        <v>0</v>
      </c>
      <c r="G3">
        <f>SUM(C3,D3,E3,F3)</f>
        <v>12</v>
      </c>
      <c r="H3">
        <v>3769</v>
      </c>
      <c r="I3">
        <v>2.5500000000000002E-4</v>
      </c>
      <c r="J3">
        <f t="shared" ref="J3:J28" si="1">H3*I3</f>
        <v>0.96109500000000003</v>
      </c>
      <c r="K3">
        <f t="shared" ref="K3:K28" si="2">210-G3</f>
        <v>198</v>
      </c>
      <c r="L3" s="1">
        <f t="shared" ref="L3:L28" si="3">J3*K3</f>
        <v>190.29680999999999</v>
      </c>
      <c r="M3" s="2">
        <v>9.294924607665847E-2</v>
      </c>
      <c r="N3">
        <v>23.085207923881224</v>
      </c>
      <c r="O3" s="14">
        <f t="shared" si="0"/>
        <v>248.36358441080901</v>
      </c>
    </row>
    <row r="4" spans="1:17" x14ac:dyDescent="0.25">
      <c r="A4" t="s">
        <v>146</v>
      </c>
      <c r="B4">
        <v>8</v>
      </c>
      <c r="C4">
        <v>0</v>
      </c>
      <c r="D4">
        <v>5</v>
      </c>
      <c r="E4">
        <v>7</v>
      </c>
      <c r="F4">
        <v>0</v>
      </c>
      <c r="G4">
        <f t="shared" ref="G4:G28" si="4">SUM(C4,D4,E4,F4)</f>
        <v>12</v>
      </c>
      <c r="H4">
        <v>3769</v>
      </c>
      <c r="I4">
        <v>2.5500000000000002E-4</v>
      </c>
      <c r="J4">
        <f t="shared" si="1"/>
        <v>0.96109500000000003</v>
      </c>
      <c r="K4">
        <f t="shared" si="2"/>
        <v>198</v>
      </c>
      <c r="L4" s="1">
        <f t="shared" si="3"/>
        <v>190.29680999999999</v>
      </c>
      <c r="M4" s="2">
        <v>4.8647256525359735E-2</v>
      </c>
      <c r="N4">
        <v>10.929542021747471</v>
      </c>
      <c r="O4" s="14">
        <f t="shared" si="0"/>
        <v>224.66923732995957</v>
      </c>
    </row>
    <row r="5" spans="1:17" x14ac:dyDescent="0.25">
      <c r="A5" t="s">
        <v>147</v>
      </c>
      <c r="B5">
        <v>6</v>
      </c>
      <c r="C5">
        <v>12</v>
      </c>
      <c r="D5">
        <v>7</v>
      </c>
      <c r="E5">
        <v>15</v>
      </c>
      <c r="F5">
        <v>0</v>
      </c>
      <c r="G5">
        <f t="shared" si="4"/>
        <v>34</v>
      </c>
      <c r="H5">
        <v>3769</v>
      </c>
      <c r="I5">
        <v>2.5500000000000002E-4</v>
      </c>
      <c r="J5">
        <f t="shared" si="1"/>
        <v>0.96109500000000003</v>
      </c>
      <c r="K5">
        <f t="shared" si="2"/>
        <v>176</v>
      </c>
      <c r="L5" s="1">
        <f t="shared" si="3"/>
        <v>169.15272000000002</v>
      </c>
      <c r="M5" s="2">
        <v>0.21892180650010049</v>
      </c>
      <c r="N5">
        <v>8.5446808378380048</v>
      </c>
      <c r="O5" s="14">
        <f t="shared" si="0"/>
        <v>39.030743325398618</v>
      </c>
      <c r="Q5" s="3"/>
    </row>
    <row r="6" spans="1:17" x14ac:dyDescent="0.25">
      <c r="A6" t="s">
        <v>148</v>
      </c>
      <c r="B6">
        <v>7</v>
      </c>
      <c r="C6">
        <v>15</v>
      </c>
      <c r="D6">
        <v>0</v>
      </c>
      <c r="E6">
        <v>1</v>
      </c>
      <c r="F6">
        <v>0</v>
      </c>
      <c r="G6">
        <f t="shared" si="4"/>
        <v>16</v>
      </c>
      <c r="H6">
        <v>3769</v>
      </c>
      <c r="I6">
        <v>2.5500000000000002E-4</v>
      </c>
      <c r="J6">
        <f t="shared" si="1"/>
        <v>0.96109500000000003</v>
      </c>
      <c r="K6">
        <f t="shared" si="2"/>
        <v>194</v>
      </c>
      <c r="L6" s="1">
        <f t="shared" si="3"/>
        <v>186.45242999999999</v>
      </c>
      <c r="M6" s="2">
        <v>8.2442051583221321E-2</v>
      </c>
      <c r="N6">
        <v>7.4252337457484892</v>
      </c>
      <c r="O6" s="14">
        <f t="shared" si="0"/>
        <v>90.066096162746135</v>
      </c>
    </row>
    <row r="7" spans="1:17" x14ac:dyDescent="0.25">
      <c r="A7" s="4" t="s">
        <v>149</v>
      </c>
      <c r="B7">
        <v>8</v>
      </c>
      <c r="C7">
        <v>5</v>
      </c>
      <c r="D7">
        <v>1</v>
      </c>
      <c r="E7">
        <v>0</v>
      </c>
      <c r="F7">
        <v>1</v>
      </c>
      <c r="G7">
        <f t="shared" si="4"/>
        <v>7</v>
      </c>
      <c r="H7">
        <v>3769</v>
      </c>
      <c r="I7">
        <v>2.5500000000000002E-4</v>
      </c>
      <c r="J7">
        <f t="shared" si="1"/>
        <v>0.96109500000000003</v>
      </c>
      <c r="K7">
        <f t="shared" si="2"/>
        <v>203</v>
      </c>
      <c r="L7" s="1">
        <f t="shared" si="3"/>
        <v>195.10228499999999</v>
      </c>
      <c r="M7" s="2">
        <v>5.1795247036630271E-2</v>
      </c>
      <c r="N7" s="4">
        <v>15.498509086891465</v>
      </c>
      <c r="O7" s="14">
        <f t="shared" si="0"/>
        <v>299.22647296055408</v>
      </c>
      <c r="P7" s="4"/>
    </row>
    <row r="8" spans="1:17" x14ac:dyDescent="0.25">
      <c r="A8" t="s">
        <v>150</v>
      </c>
      <c r="B8">
        <v>6</v>
      </c>
      <c r="C8">
        <v>18</v>
      </c>
      <c r="D8">
        <v>8</v>
      </c>
      <c r="E8">
        <v>4</v>
      </c>
      <c r="F8">
        <v>0</v>
      </c>
      <c r="G8">
        <f t="shared" si="4"/>
        <v>30</v>
      </c>
      <c r="H8">
        <v>3769</v>
      </c>
      <c r="I8">
        <v>2.5500000000000002E-4</v>
      </c>
      <c r="J8">
        <f t="shared" si="1"/>
        <v>0.96109500000000003</v>
      </c>
      <c r="K8">
        <f t="shared" si="2"/>
        <v>180</v>
      </c>
      <c r="L8" s="1">
        <f t="shared" si="3"/>
        <v>172.99710000000002</v>
      </c>
      <c r="M8" s="2">
        <v>0.10340958398072586</v>
      </c>
      <c r="N8">
        <v>12.869999987194468</v>
      </c>
      <c r="O8" s="14">
        <f t="shared" si="0"/>
        <v>124.45654930391424</v>
      </c>
      <c r="Q8" s="3"/>
    </row>
    <row r="9" spans="1:17" x14ac:dyDescent="0.25">
      <c r="A9" t="s">
        <v>151</v>
      </c>
      <c r="B9">
        <v>7</v>
      </c>
      <c r="C9">
        <v>24</v>
      </c>
      <c r="D9">
        <v>16</v>
      </c>
      <c r="E9">
        <v>0</v>
      </c>
      <c r="F9">
        <v>0</v>
      </c>
      <c r="G9">
        <f t="shared" si="4"/>
        <v>40</v>
      </c>
      <c r="H9">
        <v>3769</v>
      </c>
      <c r="I9">
        <v>2.5500000000000002E-4</v>
      </c>
      <c r="J9">
        <f t="shared" si="1"/>
        <v>0.96109500000000003</v>
      </c>
      <c r="K9">
        <f t="shared" si="2"/>
        <v>170</v>
      </c>
      <c r="L9" s="1">
        <f t="shared" si="3"/>
        <v>163.38615000000001</v>
      </c>
      <c r="M9" s="2">
        <v>0.18469237311454773</v>
      </c>
      <c r="N9">
        <v>14.006201518221426</v>
      </c>
      <c r="O9" s="14">
        <f t="shared" si="0"/>
        <v>75.835299974919181</v>
      </c>
    </row>
    <row r="10" spans="1:17" x14ac:dyDescent="0.25">
      <c r="A10" t="s">
        <v>152</v>
      </c>
      <c r="B10">
        <v>8</v>
      </c>
      <c r="C10">
        <v>9</v>
      </c>
      <c r="D10">
        <v>11</v>
      </c>
      <c r="E10">
        <v>0</v>
      </c>
      <c r="F10">
        <v>0</v>
      </c>
      <c r="G10">
        <f t="shared" si="4"/>
        <v>20</v>
      </c>
      <c r="H10">
        <v>3769</v>
      </c>
      <c r="I10">
        <v>2.5500000000000002E-4</v>
      </c>
      <c r="J10">
        <f t="shared" si="1"/>
        <v>0.96109500000000003</v>
      </c>
      <c r="K10">
        <f t="shared" si="2"/>
        <v>190</v>
      </c>
      <c r="L10" s="1">
        <f t="shared" si="3"/>
        <v>182.60805000000002</v>
      </c>
      <c r="M10" s="2">
        <v>0.12616298296781475</v>
      </c>
      <c r="N10">
        <v>14.840233663035912</v>
      </c>
      <c r="O10" s="14">
        <f t="shared" si="0"/>
        <v>117.62747926483144</v>
      </c>
    </row>
    <row r="11" spans="1:17" x14ac:dyDescent="0.25">
      <c r="A11" t="s">
        <v>153</v>
      </c>
      <c r="B11">
        <v>8</v>
      </c>
      <c r="C11">
        <v>0</v>
      </c>
      <c r="D11">
        <v>2</v>
      </c>
      <c r="E11">
        <v>0</v>
      </c>
      <c r="F11">
        <v>0</v>
      </c>
      <c r="G11">
        <f t="shared" si="4"/>
        <v>2</v>
      </c>
      <c r="H11">
        <v>3769</v>
      </c>
      <c r="I11">
        <v>2.5500000000000002E-4</v>
      </c>
      <c r="J11">
        <f t="shared" si="1"/>
        <v>0.96109500000000003</v>
      </c>
      <c r="K11">
        <f t="shared" si="2"/>
        <v>208</v>
      </c>
      <c r="L11" s="1">
        <f t="shared" si="3"/>
        <v>199.90776</v>
      </c>
      <c r="M11" s="2">
        <v>4.3619368720062432E-2</v>
      </c>
      <c r="N11">
        <v>24.282050400414587</v>
      </c>
      <c r="O11" s="14">
        <f t="shared" si="0"/>
        <v>556.6804635860359</v>
      </c>
      <c r="Q11" s="3"/>
    </row>
    <row r="12" spans="1:17" x14ac:dyDescent="0.25">
      <c r="A12" t="s">
        <v>154</v>
      </c>
      <c r="B12">
        <v>7</v>
      </c>
      <c r="C12">
        <v>0</v>
      </c>
      <c r="D12">
        <v>0</v>
      </c>
      <c r="E12">
        <v>7</v>
      </c>
      <c r="F12">
        <v>1</v>
      </c>
      <c r="G12">
        <f t="shared" si="4"/>
        <v>8</v>
      </c>
      <c r="H12">
        <v>3769</v>
      </c>
      <c r="I12">
        <v>2.5500000000000002E-4</v>
      </c>
      <c r="J12">
        <f t="shared" si="1"/>
        <v>0.96109500000000003</v>
      </c>
      <c r="K12">
        <f t="shared" si="2"/>
        <v>202</v>
      </c>
      <c r="L12" s="1">
        <f t="shared" si="3"/>
        <v>194.14118999999999</v>
      </c>
      <c r="M12" s="2">
        <v>4.6849649959335174E-2</v>
      </c>
      <c r="N12">
        <v>19.540934504736239</v>
      </c>
      <c r="O12" s="14">
        <f t="shared" si="0"/>
        <v>417.09883684718005</v>
      </c>
    </row>
    <row r="13" spans="1:17" x14ac:dyDescent="0.25">
      <c r="A13" t="s">
        <v>155</v>
      </c>
      <c r="B13">
        <v>6</v>
      </c>
      <c r="C13">
        <v>0</v>
      </c>
      <c r="D13">
        <v>4</v>
      </c>
      <c r="E13">
        <v>4</v>
      </c>
      <c r="F13">
        <v>3</v>
      </c>
      <c r="G13">
        <f t="shared" si="4"/>
        <v>11</v>
      </c>
      <c r="H13">
        <v>3769</v>
      </c>
      <c r="I13">
        <v>2.5500000000000002E-4</v>
      </c>
      <c r="J13">
        <f t="shared" si="1"/>
        <v>0.96109500000000003</v>
      </c>
      <c r="K13">
        <f t="shared" si="2"/>
        <v>199</v>
      </c>
      <c r="L13" s="1">
        <f t="shared" si="3"/>
        <v>191.25790499999999</v>
      </c>
      <c r="M13" s="2">
        <v>5.6944349093048581E-2</v>
      </c>
      <c r="N13">
        <v>12.810415031236442</v>
      </c>
      <c r="O13" s="14">
        <f t="shared" si="0"/>
        <v>224.9637626080137</v>
      </c>
    </row>
    <row r="14" spans="1:17" x14ac:dyDescent="0.25">
      <c r="A14" t="s">
        <v>156</v>
      </c>
      <c r="B14">
        <v>6</v>
      </c>
      <c r="C14">
        <v>0</v>
      </c>
      <c r="D14">
        <v>3</v>
      </c>
      <c r="E14">
        <v>0</v>
      </c>
      <c r="F14">
        <v>0</v>
      </c>
      <c r="G14">
        <f t="shared" si="4"/>
        <v>3</v>
      </c>
      <c r="H14">
        <v>3769</v>
      </c>
      <c r="I14">
        <v>2.5500000000000002E-4</v>
      </c>
      <c r="J14">
        <f t="shared" si="1"/>
        <v>0.96109500000000003</v>
      </c>
      <c r="K14">
        <f t="shared" si="2"/>
        <v>207</v>
      </c>
      <c r="L14" s="1">
        <f t="shared" si="3"/>
        <v>198.946665</v>
      </c>
      <c r="M14" s="2">
        <v>0.11823660392610374</v>
      </c>
      <c r="N14">
        <v>17.028643659386837</v>
      </c>
      <c r="O14" s="14">
        <f t="shared" si="0"/>
        <v>144.02175886267426</v>
      </c>
      <c r="Q14" s="3"/>
    </row>
    <row r="15" spans="1:17" x14ac:dyDescent="0.25">
      <c r="A15" t="s">
        <v>157</v>
      </c>
      <c r="B15">
        <v>2</v>
      </c>
      <c r="C15">
        <v>0</v>
      </c>
      <c r="D15">
        <v>0</v>
      </c>
      <c r="E15">
        <v>0</v>
      </c>
      <c r="F15">
        <v>0</v>
      </c>
      <c r="G15">
        <f t="shared" si="4"/>
        <v>0</v>
      </c>
      <c r="H15">
        <v>3769</v>
      </c>
      <c r="I15">
        <v>2.5500000000000002E-4</v>
      </c>
      <c r="J15">
        <f t="shared" si="1"/>
        <v>0.96109500000000003</v>
      </c>
      <c r="K15">
        <f t="shared" si="2"/>
        <v>210</v>
      </c>
      <c r="L15" s="1">
        <f t="shared" si="3"/>
        <v>201.82995</v>
      </c>
      <c r="M15" s="2">
        <v>0.10353740289389042</v>
      </c>
      <c r="N15">
        <v>18.295075511914806</v>
      </c>
      <c r="O15" s="14">
        <f t="shared" si="0"/>
        <v>176.70015859548249</v>
      </c>
    </row>
    <row r="16" spans="1:17" x14ac:dyDescent="0.25">
      <c r="A16" t="s">
        <v>158</v>
      </c>
      <c r="B16">
        <v>3</v>
      </c>
      <c r="C16">
        <v>19</v>
      </c>
      <c r="D16">
        <v>0</v>
      </c>
      <c r="E16">
        <v>6</v>
      </c>
      <c r="F16">
        <v>0</v>
      </c>
      <c r="G16">
        <f t="shared" si="4"/>
        <v>25</v>
      </c>
      <c r="H16">
        <v>3769</v>
      </c>
      <c r="I16">
        <v>2.5500000000000002E-4</v>
      </c>
      <c r="J16">
        <f t="shared" si="1"/>
        <v>0.96109500000000003</v>
      </c>
      <c r="K16">
        <f t="shared" si="2"/>
        <v>185</v>
      </c>
      <c r="L16" s="1">
        <f t="shared" si="3"/>
        <v>177.80257500000002</v>
      </c>
      <c r="M16" s="2">
        <v>5.0752674766856784E-2</v>
      </c>
      <c r="N16">
        <v>10.424534445155929</v>
      </c>
      <c r="O16" s="14">
        <f t="shared" si="0"/>
        <v>205.39872022594372</v>
      </c>
    </row>
    <row r="17" spans="1:17" x14ac:dyDescent="0.25">
      <c r="A17" t="s">
        <v>159</v>
      </c>
      <c r="B17">
        <v>4</v>
      </c>
      <c r="C17">
        <v>0</v>
      </c>
      <c r="D17">
        <v>0</v>
      </c>
      <c r="E17">
        <v>0</v>
      </c>
      <c r="F17">
        <v>1</v>
      </c>
      <c r="G17">
        <f t="shared" si="4"/>
        <v>1</v>
      </c>
      <c r="H17">
        <v>3769</v>
      </c>
      <c r="I17">
        <v>2.5500000000000002E-4</v>
      </c>
      <c r="J17">
        <f t="shared" si="1"/>
        <v>0.96109500000000003</v>
      </c>
      <c r="K17">
        <f t="shared" si="2"/>
        <v>209</v>
      </c>
      <c r="L17" s="1">
        <f t="shared" si="3"/>
        <v>200.868855</v>
      </c>
      <c r="M17" s="2">
        <v>7.9199612915898929E-2</v>
      </c>
      <c r="N17">
        <v>12.8857156165005</v>
      </c>
      <c r="O17" s="14">
        <f t="shared" si="0"/>
        <v>162.6992246816115</v>
      </c>
      <c r="Q17" s="3"/>
    </row>
    <row r="18" spans="1:17" x14ac:dyDescent="0.25">
      <c r="A18" s="5" t="s">
        <v>160</v>
      </c>
      <c r="B18">
        <v>2</v>
      </c>
      <c r="C18">
        <v>0</v>
      </c>
      <c r="D18">
        <v>0</v>
      </c>
      <c r="E18">
        <v>3</v>
      </c>
      <c r="F18">
        <v>2</v>
      </c>
      <c r="G18">
        <f t="shared" si="4"/>
        <v>5</v>
      </c>
      <c r="H18">
        <v>3769</v>
      </c>
      <c r="I18">
        <v>2.5500000000000002E-4</v>
      </c>
      <c r="J18">
        <f t="shared" si="1"/>
        <v>0.96109500000000003</v>
      </c>
      <c r="K18">
        <f t="shared" si="2"/>
        <v>205</v>
      </c>
      <c r="L18" s="1">
        <f t="shared" si="3"/>
        <v>197.024475</v>
      </c>
      <c r="M18" s="2">
        <v>8.8576311019976206E-2</v>
      </c>
      <c r="N18" s="5">
        <v>9.1156693343402555</v>
      </c>
      <c r="O18" s="14">
        <f t="shared" si="0"/>
        <v>102.91317429424714</v>
      </c>
      <c r="P18" s="5"/>
    </row>
    <row r="19" spans="1:17" x14ac:dyDescent="0.25">
      <c r="A19" t="s">
        <v>161</v>
      </c>
      <c r="B19">
        <v>5</v>
      </c>
      <c r="C19">
        <v>11</v>
      </c>
      <c r="D19">
        <v>0</v>
      </c>
      <c r="E19">
        <v>0</v>
      </c>
      <c r="F19">
        <v>1</v>
      </c>
      <c r="G19">
        <f t="shared" si="4"/>
        <v>12</v>
      </c>
      <c r="H19">
        <v>3769</v>
      </c>
      <c r="I19">
        <v>2.5500000000000002E-4</v>
      </c>
      <c r="J19">
        <f t="shared" si="1"/>
        <v>0.96109500000000003</v>
      </c>
      <c r="K19">
        <f t="shared" si="2"/>
        <v>198</v>
      </c>
      <c r="L19" s="1">
        <f t="shared" si="3"/>
        <v>190.29680999999999</v>
      </c>
      <c r="M19" s="2">
        <v>4.5741115750975697E-2</v>
      </c>
      <c r="N19">
        <v>13.13098867116071</v>
      </c>
      <c r="O19" s="14">
        <f t="shared" si="0"/>
        <v>287.07189266323513</v>
      </c>
    </row>
    <row r="20" spans="1:17" x14ac:dyDescent="0.25">
      <c r="A20" t="s">
        <v>162</v>
      </c>
      <c r="B20">
        <v>7</v>
      </c>
      <c r="C20">
        <v>2</v>
      </c>
      <c r="D20">
        <v>2</v>
      </c>
      <c r="E20">
        <v>0</v>
      </c>
      <c r="F20">
        <v>2</v>
      </c>
      <c r="G20">
        <f t="shared" si="4"/>
        <v>6</v>
      </c>
      <c r="H20">
        <v>3769</v>
      </c>
      <c r="I20">
        <v>2.5500000000000002E-4</v>
      </c>
      <c r="J20">
        <f t="shared" si="1"/>
        <v>0.96109500000000003</v>
      </c>
      <c r="K20">
        <f t="shared" si="2"/>
        <v>204</v>
      </c>
      <c r="L20" s="1">
        <f t="shared" si="3"/>
        <v>196.06338</v>
      </c>
      <c r="M20" s="2">
        <v>5.2290208647021906E-2</v>
      </c>
      <c r="N20">
        <v>13.325348348376416</v>
      </c>
      <c r="O20" s="14">
        <f t="shared" si="0"/>
        <v>254.83448418283061</v>
      </c>
      <c r="Q20" s="3"/>
    </row>
    <row r="21" spans="1:17" x14ac:dyDescent="0.25">
      <c r="A21" t="s">
        <v>163</v>
      </c>
      <c r="B21">
        <v>6</v>
      </c>
      <c r="C21">
        <v>6</v>
      </c>
      <c r="D21">
        <v>1</v>
      </c>
      <c r="E21">
        <v>2</v>
      </c>
      <c r="F21">
        <v>4</v>
      </c>
      <c r="G21">
        <f t="shared" si="4"/>
        <v>13</v>
      </c>
      <c r="H21">
        <v>3769</v>
      </c>
      <c r="I21">
        <v>2.5500000000000002E-4</v>
      </c>
      <c r="J21">
        <f t="shared" si="1"/>
        <v>0.96109500000000003</v>
      </c>
      <c r="K21">
        <f t="shared" si="2"/>
        <v>197</v>
      </c>
      <c r="L21" s="1">
        <f t="shared" si="3"/>
        <v>189.33571499999999</v>
      </c>
      <c r="M21" s="2">
        <v>4.3146615415848091E-2</v>
      </c>
      <c r="N21">
        <v>4.3461389064377096</v>
      </c>
      <c r="O21" s="14">
        <f t="shared" si="0"/>
        <v>100.72954424233561</v>
      </c>
    </row>
    <row r="22" spans="1:17" x14ac:dyDescent="0.25">
      <c r="A22" t="s">
        <v>164</v>
      </c>
      <c r="B22">
        <v>8</v>
      </c>
      <c r="C22">
        <v>4</v>
      </c>
      <c r="D22">
        <v>10</v>
      </c>
      <c r="E22">
        <v>15</v>
      </c>
      <c r="F22">
        <v>18</v>
      </c>
      <c r="G22">
        <f t="shared" si="4"/>
        <v>47</v>
      </c>
      <c r="H22">
        <v>3769</v>
      </c>
      <c r="I22">
        <v>2.5500000000000002E-4</v>
      </c>
      <c r="J22">
        <f t="shared" si="1"/>
        <v>0.96109500000000003</v>
      </c>
      <c r="K22">
        <f t="shared" si="2"/>
        <v>163</v>
      </c>
      <c r="L22" s="1">
        <f t="shared" si="3"/>
        <v>156.65848500000001</v>
      </c>
      <c r="M22" s="2">
        <v>8.6530863387891871E-2</v>
      </c>
      <c r="N22">
        <v>11.446301382540547</v>
      </c>
      <c r="O22" s="14">
        <f t="shared" si="0"/>
        <v>132.27998582690913</v>
      </c>
    </row>
    <row r="23" spans="1:17" s="6" customFormat="1" x14ac:dyDescent="0.25">
      <c r="A23" s="5" t="s">
        <v>165</v>
      </c>
      <c r="B23" s="6">
        <v>1</v>
      </c>
      <c r="C23" s="6">
        <v>0</v>
      </c>
      <c r="D23" s="6">
        <v>0</v>
      </c>
      <c r="E23" s="6">
        <v>1</v>
      </c>
      <c r="F23" s="6">
        <v>0</v>
      </c>
      <c r="G23" s="6">
        <f t="shared" si="4"/>
        <v>1</v>
      </c>
      <c r="H23" s="6">
        <v>3769</v>
      </c>
      <c r="I23" s="6">
        <v>2.5500000000000002E-4</v>
      </c>
      <c r="J23" s="6">
        <f t="shared" si="1"/>
        <v>0.96109500000000003</v>
      </c>
      <c r="K23" s="6">
        <f t="shared" si="2"/>
        <v>209</v>
      </c>
      <c r="L23" s="7">
        <f>J23*K23</f>
        <v>200.868855</v>
      </c>
      <c r="M23" s="8">
        <v>4.5812285978076572E-2</v>
      </c>
      <c r="N23" s="5">
        <v>13.908004081867666</v>
      </c>
      <c r="O23" s="15">
        <f t="shared" si="0"/>
        <v>303.58677339356802</v>
      </c>
      <c r="P23" s="5"/>
      <c r="Q23" s="9"/>
    </row>
    <row r="24" spans="1:17" x14ac:dyDescent="0.25">
      <c r="A24" s="6" t="s">
        <v>166</v>
      </c>
      <c r="B24">
        <v>2</v>
      </c>
      <c r="C24">
        <v>0</v>
      </c>
      <c r="D24">
        <v>0</v>
      </c>
      <c r="E24">
        <v>0</v>
      </c>
      <c r="F24">
        <v>0</v>
      </c>
      <c r="G24">
        <f t="shared" si="4"/>
        <v>0</v>
      </c>
      <c r="H24">
        <v>3769</v>
      </c>
      <c r="I24">
        <v>2.5500000000000002E-4</v>
      </c>
      <c r="J24">
        <f t="shared" si="1"/>
        <v>0.96109500000000003</v>
      </c>
      <c r="K24">
        <f t="shared" si="2"/>
        <v>210</v>
      </c>
      <c r="L24" s="1">
        <f t="shared" si="3"/>
        <v>201.82995</v>
      </c>
      <c r="M24" s="2">
        <v>5.3527074730540067E-2</v>
      </c>
      <c r="N24">
        <v>8.3864107029940111</v>
      </c>
      <c r="O24" s="14">
        <f t="shared" si="0"/>
        <v>156.67605123597599</v>
      </c>
    </row>
    <row r="25" spans="1:17" x14ac:dyDescent="0.25">
      <c r="A25" t="s">
        <v>167</v>
      </c>
      <c r="B25">
        <v>6</v>
      </c>
      <c r="C25">
        <v>0</v>
      </c>
      <c r="D25">
        <v>0</v>
      </c>
      <c r="E25">
        <v>0</v>
      </c>
      <c r="F25">
        <v>0</v>
      </c>
      <c r="G25">
        <f t="shared" si="4"/>
        <v>0</v>
      </c>
      <c r="H25">
        <v>3769</v>
      </c>
      <c r="I25">
        <v>2.5500000000000002E-4</v>
      </c>
      <c r="J25">
        <f t="shared" si="1"/>
        <v>0.96109500000000003</v>
      </c>
      <c r="K25">
        <f t="shared" si="2"/>
        <v>210</v>
      </c>
      <c r="L25" s="1">
        <f t="shared" si="3"/>
        <v>201.82995</v>
      </c>
      <c r="M25" s="2">
        <v>5.0629870156652074E-2</v>
      </c>
      <c r="N25">
        <v>10.139825636041062</v>
      </c>
      <c r="O25" s="14">
        <f t="shared" si="0"/>
        <v>200.2735856257934</v>
      </c>
    </row>
    <row r="26" spans="1:17" x14ac:dyDescent="0.25">
      <c r="A26" t="s">
        <v>168</v>
      </c>
      <c r="B26">
        <v>6</v>
      </c>
      <c r="C26">
        <v>0</v>
      </c>
      <c r="D26">
        <v>13</v>
      </c>
      <c r="E26">
        <v>3</v>
      </c>
      <c r="F26">
        <v>5</v>
      </c>
      <c r="G26">
        <f t="shared" si="4"/>
        <v>21</v>
      </c>
      <c r="H26">
        <v>3769</v>
      </c>
      <c r="I26">
        <v>2.5500000000000002E-4</v>
      </c>
      <c r="J26">
        <f t="shared" si="1"/>
        <v>0.96109500000000003</v>
      </c>
      <c r="K26">
        <f t="shared" si="2"/>
        <v>189</v>
      </c>
      <c r="L26" s="1">
        <f t="shared" si="3"/>
        <v>181.64695500000002</v>
      </c>
      <c r="M26" s="2">
        <v>0.19210252429004843</v>
      </c>
      <c r="N26">
        <v>11.216918164971629</v>
      </c>
      <c r="O26" s="14">
        <f t="shared" si="0"/>
        <v>58.390269500236357</v>
      </c>
      <c r="Q26" s="3"/>
    </row>
    <row r="27" spans="1:17" x14ac:dyDescent="0.25">
      <c r="A27" t="s">
        <v>169</v>
      </c>
      <c r="B27">
        <v>1</v>
      </c>
      <c r="C27">
        <v>1</v>
      </c>
      <c r="D27">
        <v>4</v>
      </c>
      <c r="E27">
        <v>1</v>
      </c>
      <c r="F27">
        <v>0</v>
      </c>
      <c r="G27">
        <f t="shared" si="4"/>
        <v>6</v>
      </c>
      <c r="H27">
        <v>3769</v>
      </c>
      <c r="I27">
        <v>2.5500000000000002E-4</v>
      </c>
      <c r="J27">
        <f t="shared" si="1"/>
        <v>0.96109500000000003</v>
      </c>
      <c r="K27">
        <f t="shared" si="2"/>
        <v>204</v>
      </c>
      <c r="L27" s="1">
        <f t="shared" si="3"/>
        <v>196.06338</v>
      </c>
      <c r="M27" s="2">
        <v>0.16567519014197576</v>
      </c>
      <c r="N27">
        <v>8.3484551294214793</v>
      </c>
      <c r="O27" s="14">
        <f t="shared" si="0"/>
        <v>50.390496744064393</v>
      </c>
    </row>
    <row r="28" spans="1:17" x14ac:dyDescent="0.25">
      <c r="A28" t="s">
        <v>170</v>
      </c>
      <c r="B28">
        <v>7</v>
      </c>
      <c r="C28">
        <v>0</v>
      </c>
      <c r="D28">
        <v>2</v>
      </c>
      <c r="E28">
        <v>0</v>
      </c>
      <c r="F28">
        <v>0</v>
      </c>
      <c r="G28">
        <f t="shared" si="4"/>
        <v>2</v>
      </c>
      <c r="H28">
        <v>3769</v>
      </c>
      <c r="I28">
        <v>2.5500000000000002E-4</v>
      </c>
      <c r="J28">
        <f t="shared" si="1"/>
        <v>0.96109500000000003</v>
      </c>
      <c r="K28">
        <f t="shared" si="2"/>
        <v>208</v>
      </c>
      <c r="L28" s="1">
        <f t="shared" si="3"/>
        <v>199.90776</v>
      </c>
      <c r="M28" s="2">
        <v>0.10040641155002036</v>
      </c>
      <c r="N28">
        <v>9.0087664792880044</v>
      </c>
      <c r="O28" s="14">
        <f t="shared" si="0"/>
        <v>89.723020076263026</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sheetPr>
  <dimension ref="A2:L29"/>
  <sheetViews>
    <sheetView workbookViewId="0">
      <selection activeCell="D36" sqref="D36"/>
    </sheetView>
  </sheetViews>
  <sheetFormatPr defaultColWidth="11" defaultRowHeight="15.75" x14ac:dyDescent="0.25"/>
  <cols>
    <col min="1" max="1" width="13.625" customWidth="1"/>
    <col min="2" max="2" width="38" customWidth="1"/>
    <col min="3" max="3" width="15.125" customWidth="1"/>
    <col min="4" max="4" width="17.375" customWidth="1"/>
    <col min="5" max="5" width="21.5" customWidth="1"/>
    <col min="7" max="7" width="19.125" customWidth="1"/>
    <col min="8" max="8" width="15.875" customWidth="1"/>
    <col min="9" max="9" width="13.625" customWidth="1"/>
    <col min="10" max="10" width="36.125" customWidth="1"/>
    <col min="11" max="11" width="14" customWidth="1"/>
    <col min="12" max="12" width="18.125" customWidth="1"/>
  </cols>
  <sheetData>
    <row r="2" spans="1:12" x14ac:dyDescent="0.25">
      <c r="A2" t="s">
        <v>171</v>
      </c>
      <c r="B2" t="s">
        <v>172</v>
      </c>
      <c r="C2" t="s">
        <v>173</v>
      </c>
      <c r="D2" t="s">
        <v>174</v>
      </c>
      <c r="E2" t="s">
        <v>175</v>
      </c>
      <c r="G2" t="s">
        <v>176</v>
      </c>
      <c r="H2" t="s">
        <v>177</v>
      </c>
      <c r="I2" t="s">
        <v>3</v>
      </c>
      <c r="J2" t="s">
        <v>178</v>
      </c>
      <c r="K2" t="s">
        <v>179</v>
      </c>
      <c r="L2" t="s">
        <v>180</v>
      </c>
    </row>
    <row r="3" spans="1:12" x14ac:dyDescent="0.25">
      <c r="A3" t="s">
        <v>144</v>
      </c>
      <c r="B3" s="1">
        <v>492.30792986672952</v>
      </c>
      <c r="C3" s="2">
        <v>0.27</v>
      </c>
      <c r="D3" s="1">
        <f>B3*C3</f>
        <v>132.92314106401699</v>
      </c>
      <c r="E3" s="1">
        <f>B3-D3</f>
        <v>359.38478880271254</v>
      </c>
      <c r="F3" s="1"/>
      <c r="G3" s="1" t="s">
        <v>181</v>
      </c>
      <c r="H3" s="2">
        <f>AVERAGE(C3,C6,C9)</f>
        <v>0.27</v>
      </c>
      <c r="I3" t="s">
        <v>86</v>
      </c>
      <c r="J3" s="1">
        <f>AVERAGE(B3:B5)</f>
        <v>321.78025053583269</v>
      </c>
      <c r="K3" s="1">
        <f>J3*C3</f>
        <v>86.88066764467483</v>
      </c>
      <c r="L3" s="1">
        <f>J3-K3</f>
        <v>234.89958289115788</v>
      </c>
    </row>
    <row r="4" spans="1:12" x14ac:dyDescent="0.25">
      <c r="A4" t="s">
        <v>145</v>
      </c>
      <c r="B4" s="1">
        <v>248.36358441080901</v>
      </c>
      <c r="C4" s="2"/>
      <c r="D4" s="1">
        <f>B4*C3</f>
        <v>67.058167790918432</v>
      </c>
      <c r="E4" s="1">
        <f t="shared" ref="E4:E29" si="0">B4-D4</f>
        <v>181.30541661989059</v>
      </c>
      <c r="G4" t="s">
        <v>182</v>
      </c>
      <c r="H4" s="10">
        <f>AVERAGE(C12,C15,C18)</f>
        <v>0.10333333333333333</v>
      </c>
      <c r="I4" t="s">
        <v>88</v>
      </c>
      <c r="J4" s="1">
        <f>AVERAGE(B6:B8)</f>
        <v>142.77443748289963</v>
      </c>
      <c r="K4" s="1">
        <f>J4*C6</f>
        <v>41.404586870040887</v>
      </c>
      <c r="L4" s="1">
        <f t="shared" ref="L4:L11" si="1">J4-K4</f>
        <v>101.36985061285874</v>
      </c>
    </row>
    <row r="5" spans="1:12" x14ac:dyDescent="0.25">
      <c r="A5" t="s">
        <v>146</v>
      </c>
      <c r="B5" s="1">
        <v>224.66923732995957</v>
      </c>
      <c r="C5" s="2"/>
      <c r="D5" s="1">
        <f>B5*C3</f>
        <v>60.66069407908909</v>
      </c>
      <c r="E5" s="1">
        <f t="shared" si="0"/>
        <v>164.00854325087047</v>
      </c>
      <c r="G5" t="s">
        <v>183</v>
      </c>
      <c r="H5" s="10">
        <f>AVERAGE(C21,C24,C27)</f>
        <v>0.20666666666666667</v>
      </c>
      <c r="I5" t="s">
        <v>90</v>
      </c>
      <c r="J5" s="1">
        <f>AVERAGE(B9:B11)</f>
        <v>105.97310951455495</v>
      </c>
      <c r="K5" s="1">
        <f>J5*C9</f>
        <v>26.493277378638737</v>
      </c>
      <c r="L5" s="1">
        <f t="shared" si="1"/>
        <v>79.479832135916212</v>
      </c>
    </row>
    <row r="6" spans="1:12" x14ac:dyDescent="0.25">
      <c r="A6" t="s">
        <v>147</v>
      </c>
      <c r="B6" s="1">
        <v>39.030743325398618</v>
      </c>
      <c r="C6" s="2">
        <v>0.28999999999999998</v>
      </c>
      <c r="D6" s="1">
        <f>B6*C6</f>
        <v>11.318915564365598</v>
      </c>
      <c r="E6" s="1">
        <f t="shared" si="0"/>
        <v>27.711827761033021</v>
      </c>
      <c r="H6" s="10"/>
      <c r="I6" t="s">
        <v>92</v>
      </c>
      <c r="J6" s="1">
        <f>AVERAGE(B12:B14)</f>
        <v>399.58102101374317</v>
      </c>
      <c r="K6" s="1">
        <f>J6*C12</f>
        <v>11.987430630412295</v>
      </c>
      <c r="L6" s="1">
        <f t="shared" si="1"/>
        <v>387.59359038333088</v>
      </c>
    </row>
    <row r="7" spans="1:12" x14ac:dyDescent="0.25">
      <c r="A7" t="s">
        <v>148</v>
      </c>
      <c r="B7" s="1">
        <v>90.066096162746135</v>
      </c>
      <c r="C7" s="2"/>
      <c r="D7" s="1">
        <f>B7*C6</f>
        <v>26.119167887196376</v>
      </c>
      <c r="E7" s="1">
        <f t="shared" si="0"/>
        <v>63.946928275549759</v>
      </c>
      <c r="G7" t="s">
        <v>184</v>
      </c>
      <c r="H7" s="10">
        <f>AVERAGE(C3,C12,C21)</f>
        <v>0.15333333333333335</v>
      </c>
      <c r="I7" t="s">
        <v>94</v>
      </c>
      <c r="J7" s="1">
        <f>AVERAGE(B15:B17)</f>
        <v>175.37354589470019</v>
      </c>
      <c r="K7" s="1">
        <f>J7*C15</f>
        <v>21.04482550736402</v>
      </c>
      <c r="L7" s="1">
        <f t="shared" si="1"/>
        <v>154.32872038733618</v>
      </c>
    </row>
    <row r="8" spans="1:12" x14ac:dyDescent="0.25">
      <c r="A8" s="6" t="s">
        <v>149</v>
      </c>
      <c r="B8" s="1">
        <v>299.22647296055408</v>
      </c>
      <c r="C8" s="2"/>
      <c r="D8" s="1">
        <f>B8*C6</f>
        <v>86.775677158560683</v>
      </c>
      <c r="E8" s="1">
        <f t="shared" si="0"/>
        <v>212.45079580199339</v>
      </c>
      <c r="G8" t="s">
        <v>185</v>
      </c>
      <c r="H8" s="10">
        <f>AVERAGE(C6,C15,C24)</f>
        <v>0.18999999999999997</v>
      </c>
      <c r="I8" t="s">
        <v>96</v>
      </c>
      <c r="J8" s="1">
        <f>AVERAGE(B18:B20)</f>
        <v>184.22809721303125</v>
      </c>
      <c r="K8" s="1">
        <f>J8*C18</f>
        <v>29.476495554085002</v>
      </c>
      <c r="L8" s="1">
        <f t="shared" si="1"/>
        <v>154.75160165894624</v>
      </c>
    </row>
    <row r="9" spans="1:12" x14ac:dyDescent="0.25">
      <c r="A9" t="s">
        <v>150</v>
      </c>
      <c r="B9" s="1">
        <v>124.45654930391424</v>
      </c>
      <c r="C9" s="2">
        <v>0.25</v>
      </c>
      <c r="D9" s="1">
        <f>B9*C9</f>
        <v>31.114137325978561</v>
      </c>
      <c r="E9" s="1">
        <f t="shared" si="0"/>
        <v>93.342411977935683</v>
      </c>
      <c r="G9" t="s">
        <v>186</v>
      </c>
      <c r="H9" s="10">
        <f>AVERAGE(C9,C18,C27)</f>
        <v>0.23666666666666666</v>
      </c>
      <c r="I9" t="s">
        <v>98</v>
      </c>
      <c r="J9" s="1">
        <f>AVERAGE(B21:B23)</f>
        <v>162.61467141735844</v>
      </c>
      <c r="K9" s="1">
        <f>J9*C21</f>
        <v>26.01834742677735</v>
      </c>
      <c r="L9" s="1">
        <f t="shared" si="1"/>
        <v>136.59632399058108</v>
      </c>
    </row>
    <row r="10" spans="1:12" x14ac:dyDescent="0.25">
      <c r="A10" t="s">
        <v>151</v>
      </c>
      <c r="B10" s="1">
        <v>75.835299974919181</v>
      </c>
      <c r="C10" s="2"/>
      <c r="D10" s="1">
        <f>B10*C9</f>
        <v>18.958824993729795</v>
      </c>
      <c r="E10" s="1">
        <f t="shared" si="0"/>
        <v>56.876474981189389</v>
      </c>
      <c r="I10" s="6" t="s">
        <v>100</v>
      </c>
      <c r="J10" s="1">
        <f>AVERAGE(B24:B26)</f>
        <v>220.1788034184458</v>
      </c>
      <c r="K10" s="1">
        <f>J10*C24</f>
        <v>35.228608546951328</v>
      </c>
      <c r="L10" s="1">
        <f t="shared" si="1"/>
        <v>184.95019487149446</v>
      </c>
    </row>
    <row r="11" spans="1:12" x14ac:dyDescent="0.25">
      <c r="A11" t="s">
        <v>152</v>
      </c>
      <c r="B11" s="1">
        <v>117.62747926483144</v>
      </c>
      <c r="C11" s="2"/>
      <c r="D11" s="1">
        <f>B11*C9</f>
        <v>29.406869816207859</v>
      </c>
      <c r="E11" s="1">
        <f t="shared" si="0"/>
        <v>88.220609448623577</v>
      </c>
      <c r="I11" t="s">
        <v>102</v>
      </c>
      <c r="J11" s="1">
        <f>AVERAGE(B27:B29)</f>
        <v>66.167928773521268</v>
      </c>
      <c r="K11" s="1">
        <f>J11*C27</f>
        <v>19.85037863205638</v>
      </c>
      <c r="L11" s="1">
        <f t="shared" si="1"/>
        <v>46.317550141464892</v>
      </c>
    </row>
    <row r="12" spans="1:12" x14ac:dyDescent="0.25">
      <c r="A12" t="s">
        <v>153</v>
      </c>
      <c r="B12" s="1">
        <v>556.6804635860359</v>
      </c>
      <c r="C12" s="2">
        <v>0.03</v>
      </c>
      <c r="D12" s="1">
        <f>B12*C12</f>
        <v>16.700413907581076</v>
      </c>
      <c r="E12" s="1">
        <f t="shared" si="0"/>
        <v>539.98004967845486</v>
      </c>
    </row>
    <row r="13" spans="1:12" x14ac:dyDescent="0.25">
      <c r="A13" t="s">
        <v>154</v>
      </c>
      <c r="B13" s="1">
        <v>417.09883684718005</v>
      </c>
      <c r="C13" s="2"/>
      <c r="D13" s="1">
        <f>B13*C12</f>
        <v>12.5129651054154</v>
      </c>
      <c r="E13" s="1">
        <f t="shared" si="0"/>
        <v>404.58587174176466</v>
      </c>
      <c r="J13" t="s">
        <v>178</v>
      </c>
      <c r="K13" t="s">
        <v>179</v>
      </c>
      <c r="L13" t="s">
        <v>180</v>
      </c>
    </row>
    <row r="14" spans="1:12" x14ac:dyDescent="0.25">
      <c r="A14" t="s">
        <v>155</v>
      </c>
      <c r="B14" s="1">
        <v>224.9637626080137</v>
      </c>
      <c r="C14" s="2"/>
      <c r="D14" s="1">
        <f>B14*C12</f>
        <v>6.7489128782404109</v>
      </c>
      <c r="E14" s="1">
        <f t="shared" si="0"/>
        <v>218.21484972977328</v>
      </c>
      <c r="I14" t="s">
        <v>115</v>
      </c>
      <c r="J14" s="1">
        <v>321.78025053583269</v>
      </c>
      <c r="K14" s="1">
        <v>86.88066764467483</v>
      </c>
      <c r="L14" s="1">
        <v>234.89958289115788</v>
      </c>
    </row>
    <row r="15" spans="1:12" x14ac:dyDescent="0.25">
      <c r="A15" t="s">
        <v>156</v>
      </c>
      <c r="B15" s="1">
        <v>144.02175886267426</v>
      </c>
      <c r="C15" s="2">
        <v>0.12</v>
      </c>
      <c r="D15" s="1">
        <f>B15*C15</f>
        <v>17.28261106352091</v>
      </c>
      <c r="E15" s="1">
        <f t="shared" si="0"/>
        <v>126.73914779915336</v>
      </c>
      <c r="I15" t="s">
        <v>118</v>
      </c>
      <c r="J15" s="1">
        <v>399.58102101374317</v>
      </c>
      <c r="K15" s="1">
        <v>11.987430630412295</v>
      </c>
      <c r="L15" s="1">
        <v>387.59359038333088</v>
      </c>
    </row>
    <row r="16" spans="1:12" x14ac:dyDescent="0.25">
      <c r="A16" t="s">
        <v>157</v>
      </c>
      <c r="B16" s="1">
        <v>176.70015859548249</v>
      </c>
      <c r="C16" s="2"/>
      <c r="D16" s="1">
        <f>B16*C15</f>
        <v>21.204019031457896</v>
      </c>
      <c r="E16" s="1">
        <f t="shared" si="0"/>
        <v>155.49613956402459</v>
      </c>
      <c r="I16" t="s">
        <v>121</v>
      </c>
      <c r="J16" s="1">
        <v>162.61467141735844</v>
      </c>
      <c r="K16" s="1">
        <v>26.01834742677735</v>
      </c>
      <c r="L16" s="1">
        <v>136.59632399058108</v>
      </c>
    </row>
    <row r="17" spans="1:12" x14ac:dyDescent="0.25">
      <c r="A17" t="s">
        <v>158</v>
      </c>
      <c r="B17" s="1">
        <v>205.39872022594372</v>
      </c>
      <c r="C17" s="2"/>
      <c r="D17" s="1">
        <f>B17*C15</f>
        <v>24.647846427113244</v>
      </c>
      <c r="E17" s="1">
        <f t="shared" si="0"/>
        <v>180.75087379883047</v>
      </c>
      <c r="I17" t="s">
        <v>116</v>
      </c>
      <c r="J17" s="1">
        <v>142.77443748289963</v>
      </c>
      <c r="K17" s="1">
        <v>41.404586870040887</v>
      </c>
      <c r="L17" s="1">
        <v>101.36985061285874</v>
      </c>
    </row>
    <row r="18" spans="1:12" x14ac:dyDescent="0.25">
      <c r="A18" t="s">
        <v>159</v>
      </c>
      <c r="B18" s="1">
        <v>162.6992246816115</v>
      </c>
      <c r="C18" s="2">
        <v>0.16</v>
      </c>
      <c r="D18" s="1">
        <f>B18*C18</f>
        <v>26.031875949057842</v>
      </c>
      <c r="E18" s="1">
        <f t="shared" si="0"/>
        <v>136.66734873255365</v>
      </c>
      <c r="I18" t="s">
        <v>119</v>
      </c>
      <c r="J18" s="1">
        <v>175.37354589470019</v>
      </c>
      <c r="K18" s="1">
        <v>21.04482550736402</v>
      </c>
      <c r="L18" s="1">
        <v>154.32872038733618</v>
      </c>
    </row>
    <row r="19" spans="1:12" x14ac:dyDescent="0.25">
      <c r="A19" s="6" t="s">
        <v>160</v>
      </c>
      <c r="B19" s="1">
        <v>102.91317429424714</v>
      </c>
      <c r="C19" s="2"/>
      <c r="D19" s="1">
        <f>B19*C18</f>
        <v>16.466107887079541</v>
      </c>
      <c r="E19" s="1">
        <f t="shared" si="0"/>
        <v>86.447066407167597</v>
      </c>
      <c r="I19" s="6" t="s">
        <v>122</v>
      </c>
      <c r="J19" s="1">
        <v>220.1788034184458</v>
      </c>
      <c r="K19" s="1">
        <v>35.228608546951328</v>
      </c>
      <c r="L19" s="1">
        <v>184.95019487149446</v>
      </c>
    </row>
    <row r="20" spans="1:12" x14ac:dyDescent="0.25">
      <c r="A20" t="s">
        <v>161</v>
      </c>
      <c r="B20" s="1">
        <v>287.07189266323513</v>
      </c>
      <c r="C20" s="2"/>
      <c r="D20" s="1">
        <f>B20*C18</f>
        <v>45.931502826117622</v>
      </c>
      <c r="E20" s="1">
        <f t="shared" si="0"/>
        <v>241.14038983711751</v>
      </c>
      <c r="G20">
        <v>18</v>
      </c>
      <c r="H20">
        <v>6</v>
      </c>
      <c r="I20" s="6" t="s">
        <v>117</v>
      </c>
      <c r="J20" s="1">
        <v>105.97310951455495</v>
      </c>
      <c r="K20" s="1">
        <v>26.493277378638737</v>
      </c>
      <c r="L20" s="1">
        <v>79.479832135916212</v>
      </c>
    </row>
    <row r="21" spans="1:12" x14ac:dyDescent="0.25">
      <c r="A21" t="s">
        <v>162</v>
      </c>
      <c r="B21" s="1">
        <v>254.83448418283061</v>
      </c>
      <c r="C21" s="2">
        <v>0.16</v>
      </c>
      <c r="D21" s="1">
        <f>B21*C21</f>
        <v>40.773517469252901</v>
      </c>
      <c r="E21" s="1">
        <f t="shared" si="0"/>
        <v>214.0609667135777</v>
      </c>
      <c r="G21">
        <v>23</v>
      </c>
      <c r="H21">
        <v>13</v>
      </c>
      <c r="I21" s="6" t="s">
        <v>120</v>
      </c>
      <c r="J21" s="1">
        <v>184.22809721303125</v>
      </c>
      <c r="K21" s="1">
        <v>29.476495554085002</v>
      </c>
      <c r="L21" s="1">
        <v>154.75160165894624</v>
      </c>
    </row>
    <row r="22" spans="1:12" x14ac:dyDescent="0.25">
      <c r="A22" t="s">
        <v>163</v>
      </c>
      <c r="B22" s="1">
        <v>100.72954424233561</v>
      </c>
      <c r="C22" s="2"/>
      <c r="D22" s="1">
        <f>B22*C21</f>
        <v>16.116727078773696</v>
      </c>
      <c r="E22" s="1">
        <f t="shared" si="0"/>
        <v>84.612817163561914</v>
      </c>
      <c r="G22">
        <v>28</v>
      </c>
      <c r="H22">
        <v>20</v>
      </c>
      <c r="I22" s="6" t="s">
        <v>123</v>
      </c>
      <c r="J22" s="1">
        <v>66.167928773521268</v>
      </c>
      <c r="K22" s="1">
        <v>19.85037863205638</v>
      </c>
      <c r="L22" s="1">
        <v>46.317550141464892</v>
      </c>
    </row>
    <row r="23" spans="1:12" x14ac:dyDescent="0.25">
      <c r="A23" t="s">
        <v>164</v>
      </c>
      <c r="B23" s="1">
        <v>132.27998582690913</v>
      </c>
      <c r="C23" s="2"/>
      <c r="D23" s="1">
        <f>B23*C21</f>
        <v>21.164797732305459</v>
      </c>
      <c r="E23" s="1">
        <f t="shared" si="0"/>
        <v>111.11518809460367</v>
      </c>
    </row>
    <row r="24" spans="1:12" x14ac:dyDescent="0.25">
      <c r="A24" s="6" t="s">
        <v>165</v>
      </c>
      <c r="B24" s="1">
        <v>303.58677339356802</v>
      </c>
      <c r="C24" s="2">
        <v>0.16</v>
      </c>
      <c r="D24" s="1">
        <f>B24*C24</f>
        <v>48.573883742970885</v>
      </c>
      <c r="E24" s="1">
        <f t="shared" si="0"/>
        <v>255.01288965059715</v>
      </c>
      <c r="I24" s="6"/>
    </row>
    <row r="25" spans="1:12" x14ac:dyDescent="0.25">
      <c r="A25" s="6" t="s">
        <v>166</v>
      </c>
      <c r="B25" s="1">
        <v>156.67605123597599</v>
      </c>
      <c r="C25" s="2"/>
      <c r="D25" s="1">
        <f>B25*C24</f>
        <v>25.068168197756158</v>
      </c>
      <c r="E25" s="1">
        <f t="shared" si="0"/>
        <v>131.60788303821982</v>
      </c>
      <c r="I25" s="6"/>
    </row>
    <row r="26" spans="1:12" x14ac:dyDescent="0.25">
      <c r="A26" t="s">
        <v>167</v>
      </c>
      <c r="B26" s="1">
        <v>200.2735856257934</v>
      </c>
      <c r="C26" s="2"/>
      <c r="D26" s="1">
        <f>B26*C24</f>
        <v>32.043773700126948</v>
      </c>
      <c r="E26" s="1">
        <f t="shared" si="0"/>
        <v>168.22981192566647</v>
      </c>
    </row>
    <row r="27" spans="1:12" x14ac:dyDescent="0.25">
      <c r="A27" t="s">
        <v>168</v>
      </c>
      <c r="B27" s="1">
        <v>58.390269500236357</v>
      </c>
      <c r="C27" s="2">
        <v>0.3</v>
      </c>
      <c r="D27" s="1">
        <f>B27*C27</f>
        <v>17.517080850070908</v>
      </c>
      <c r="E27" s="1">
        <f t="shared" si="0"/>
        <v>40.873188650165446</v>
      </c>
    </row>
    <row r="28" spans="1:12" x14ac:dyDescent="0.25">
      <c r="A28" t="s">
        <v>169</v>
      </c>
      <c r="B28" s="1">
        <v>50.390496744064393</v>
      </c>
      <c r="C28" s="2"/>
      <c r="D28" s="1">
        <f>B28*C27</f>
        <v>15.117149023219318</v>
      </c>
      <c r="E28" s="1">
        <f t="shared" si="0"/>
        <v>35.273347720845074</v>
      </c>
    </row>
    <row r="29" spans="1:12" x14ac:dyDescent="0.25">
      <c r="A29" t="s">
        <v>170</v>
      </c>
      <c r="B29" s="1">
        <v>89.723020076263026</v>
      </c>
      <c r="C29" s="2"/>
      <c r="D29" s="1">
        <f>B29*C27</f>
        <v>26.916906022878909</v>
      </c>
      <c r="E29" s="1">
        <f t="shared" si="0"/>
        <v>62.806114053384121</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sheetPr>
  <dimension ref="A1:E31"/>
  <sheetViews>
    <sheetView workbookViewId="0">
      <selection activeCell="I8" sqref="I8"/>
    </sheetView>
  </sheetViews>
  <sheetFormatPr defaultColWidth="11" defaultRowHeight="15.75" x14ac:dyDescent="0.25"/>
  <cols>
    <col min="1" max="1" width="13.875" customWidth="1"/>
    <col min="2" max="2" width="11.125" customWidth="1"/>
    <col min="5" max="5" width="20.125" customWidth="1"/>
    <col min="6" max="6" width="8.875" customWidth="1"/>
  </cols>
  <sheetData>
    <row r="1" spans="1:5" x14ac:dyDescent="0.25">
      <c r="A1" t="s">
        <v>187</v>
      </c>
    </row>
    <row r="3" spans="1:5" x14ac:dyDescent="0.25">
      <c r="A3" s="3" t="s">
        <v>3</v>
      </c>
      <c r="B3" s="3" t="s">
        <v>188</v>
      </c>
      <c r="C3" s="3" t="s">
        <v>189</v>
      </c>
      <c r="D3" s="3" t="s">
        <v>190</v>
      </c>
    </row>
    <row r="4" spans="1:5" x14ac:dyDescent="0.25">
      <c r="A4" t="s">
        <v>144</v>
      </c>
      <c r="B4" s="12">
        <v>7.3545263720777576E-2</v>
      </c>
      <c r="C4" s="12">
        <v>7.3673125502510983E-2</v>
      </c>
      <c r="D4" s="27">
        <f>AVERAGE(B4:C4)</f>
        <v>7.360919461164428E-2</v>
      </c>
      <c r="E4" s="11"/>
    </row>
    <row r="5" spans="1:5" x14ac:dyDescent="0.25">
      <c r="A5" t="s">
        <v>145</v>
      </c>
      <c r="B5" s="12">
        <v>7.6681843036586178E-2</v>
      </c>
      <c r="C5" s="12">
        <v>0.10921664911673075</v>
      </c>
      <c r="D5" s="27">
        <f t="shared" ref="D5:D30" si="0">AVERAGE(B5:C5)</f>
        <v>9.294924607665847E-2</v>
      </c>
      <c r="E5" s="11"/>
    </row>
    <row r="6" spans="1:5" x14ac:dyDescent="0.25">
      <c r="A6" t="s">
        <v>146</v>
      </c>
      <c r="B6" s="12">
        <v>4.996898798622796E-2</v>
      </c>
      <c r="C6" s="12">
        <v>4.732552506449151E-2</v>
      </c>
      <c r="D6" s="27">
        <f t="shared" si="0"/>
        <v>4.8647256525359735E-2</v>
      </c>
      <c r="E6" s="11"/>
    </row>
    <row r="7" spans="1:5" x14ac:dyDescent="0.25">
      <c r="A7" t="s">
        <v>147</v>
      </c>
      <c r="B7" s="12">
        <v>0.18338784081225507</v>
      </c>
      <c r="C7" s="12">
        <v>0.25445577218794591</v>
      </c>
      <c r="D7" s="27">
        <f t="shared" si="0"/>
        <v>0.21892180650010049</v>
      </c>
      <c r="E7" s="13"/>
    </row>
    <row r="8" spans="1:5" x14ac:dyDescent="0.25">
      <c r="A8" t="s">
        <v>148</v>
      </c>
      <c r="B8" s="12">
        <v>7.53652973604131E-2</v>
      </c>
      <c r="C8" s="12">
        <v>8.9518805806029528E-2</v>
      </c>
      <c r="D8" s="27">
        <f t="shared" si="0"/>
        <v>8.2442051583221321E-2</v>
      </c>
      <c r="E8" s="13"/>
    </row>
    <row r="9" spans="1:5" x14ac:dyDescent="0.25">
      <c r="A9" t="s">
        <v>149</v>
      </c>
      <c r="B9" s="12">
        <v>5.1090114084272623E-2</v>
      </c>
      <c r="C9" s="12">
        <v>5.2500379988987912E-2</v>
      </c>
      <c r="D9" s="27">
        <f t="shared" si="0"/>
        <v>5.1795247036630271E-2</v>
      </c>
      <c r="E9" s="13"/>
    </row>
    <row r="10" spans="1:5" x14ac:dyDescent="0.25">
      <c r="A10" t="s">
        <v>150</v>
      </c>
      <c r="B10" s="12">
        <v>0.10343760755028222</v>
      </c>
      <c r="C10" s="12">
        <v>0.10338156041116951</v>
      </c>
      <c r="D10" s="27">
        <f t="shared" si="0"/>
        <v>0.10340958398072586</v>
      </c>
    </row>
    <row r="11" spans="1:5" x14ac:dyDescent="0.25">
      <c r="A11" t="s">
        <v>151</v>
      </c>
      <c r="B11" s="12">
        <v>0.17759316985345491</v>
      </c>
      <c r="C11" s="12">
        <v>0.19179157637564057</v>
      </c>
      <c r="D11" s="27">
        <f t="shared" si="0"/>
        <v>0.18469237311454773</v>
      </c>
    </row>
    <row r="12" spans="1:5" x14ac:dyDescent="0.25">
      <c r="A12" t="s">
        <v>152</v>
      </c>
      <c r="B12" s="12">
        <v>0.12619370965860605</v>
      </c>
      <c r="C12" s="12">
        <v>0.12613225627702346</v>
      </c>
      <c r="D12" s="27">
        <f t="shared" si="0"/>
        <v>0.12616298296781475</v>
      </c>
    </row>
    <row r="13" spans="1:5" x14ac:dyDescent="0.25">
      <c r="A13" t="s">
        <v>153</v>
      </c>
      <c r="B13" s="12">
        <v>4.5200978864036331E-2</v>
      </c>
      <c r="C13" s="12">
        <v>4.2037758576088533E-2</v>
      </c>
      <c r="D13" s="27">
        <f t="shared" si="0"/>
        <v>4.3619368720062432E-2</v>
      </c>
    </row>
    <row r="14" spans="1:5" x14ac:dyDescent="0.25">
      <c r="A14" t="s">
        <v>154</v>
      </c>
      <c r="B14" s="12">
        <v>5.0211747516354328E-2</v>
      </c>
      <c r="C14" s="12">
        <v>4.3487552402316026E-2</v>
      </c>
      <c r="D14" s="27">
        <f t="shared" si="0"/>
        <v>4.6849649959335174E-2</v>
      </c>
    </row>
    <row r="15" spans="1:5" x14ac:dyDescent="0.25">
      <c r="A15" t="s">
        <v>155</v>
      </c>
      <c r="B15" s="12">
        <v>5.4301912415827415E-2</v>
      </c>
      <c r="C15" s="12">
        <v>5.9586785770269747E-2</v>
      </c>
      <c r="D15" s="27">
        <f t="shared" si="0"/>
        <v>5.6944349093048581E-2</v>
      </c>
    </row>
    <row r="16" spans="1:5" x14ac:dyDescent="0.25">
      <c r="A16" t="s">
        <v>156</v>
      </c>
      <c r="B16" s="12">
        <v>0.10922860908546049</v>
      </c>
      <c r="C16" s="12">
        <v>0.12724459876674699</v>
      </c>
      <c r="D16" s="27">
        <f t="shared" si="0"/>
        <v>0.11823660392610374</v>
      </c>
    </row>
    <row r="17" spans="1:4" x14ac:dyDescent="0.25">
      <c r="A17" t="s">
        <v>157</v>
      </c>
      <c r="B17" s="12">
        <v>0.11346020052060128</v>
      </c>
      <c r="C17" s="12">
        <v>9.361460526717956E-2</v>
      </c>
      <c r="D17" s="27">
        <f t="shared" si="0"/>
        <v>0.10353740289389042</v>
      </c>
    </row>
    <row r="18" spans="1:4" x14ac:dyDescent="0.25">
      <c r="A18" t="s">
        <v>158</v>
      </c>
      <c r="B18" s="12">
        <v>5.4193616176700175E-2</v>
      </c>
      <c r="C18" s="12">
        <v>4.73117333570134E-2</v>
      </c>
      <c r="D18" s="27">
        <f t="shared" si="0"/>
        <v>5.0752674766856784E-2</v>
      </c>
    </row>
    <row r="19" spans="1:4" x14ac:dyDescent="0.25">
      <c r="A19" t="s">
        <v>159</v>
      </c>
      <c r="B19" s="12">
        <v>6.5083673372312772E-2</v>
      </c>
      <c r="C19" s="12">
        <v>9.3315552459485085E-2</v>
      </c>
      <c r="D19" s="27">
        <f t="shared" si="0"/>
        <v>7.9199612915898929E-2</v>
      </c>
    </row>
    <row r="20" spans="1:4" x14ac:dyDescent="0.25">
      <c r="A20" t="s">
        <v>160</v>
      </c>
      <c r="B20" s="12">
        <v>8.6956779271918722E-2</v>
      </c>
      <c r="C20" s="12">
        <v>9.0195842768033677E-2</v>
      </c>
      <c r="D20" s="27">
        <f t="shared" si="0"/>
        <v>8.8576311019976206E-2</v>
      </c>
    </row>
    <row r="21" spans="1:4" x14ac:dyDescent="0.25">
      <c r="A21" t="s">
        <v>161</v>
      </c>
      <c r="B21" s="12">
        <v>4.2502699197066375E-2</v>
      </c>
      <c r="C21" s="12">
        <v>4.8979532304885019E-2</v>
      </c>
      <c r="D21" s="27">
        <f t="shared" si="0"/>
        <v>4.5741115750975697E-2</v>
      </c>
    </row>
    <row r="22" spans="1:4" x14ac:dyDescent="0.25">
      <c r="A22" t="s">
        <v>162</v>
      </c>
      <c r="B22" s="12">
        <v>5.1604078078832161E-2</v>
      </c>
      <c r="C22" s="12">
        <v>5.2976339215211651E-2</v>
      </c>
      <c r="D22" s="27">
        <f t="shared" si="0"/>
        <v>5.2290208647021906E-2</v>
      </c>
    </row>
    <row r="23" spans="1:4" x14ac:dyDescent="0.25">
      <c r="A23" t="s">
        <v>163</v>
      </c>
      <c r="B23" s="12">
        <v>4.0256170043588946E-2</v>
      </c>
      <c r="C23" s="12">
        <v>4.603706078810723E-2</v>
      </c>
      <c r="D23" s="27">
        <f t="shared" si="0"/>
        <v>4.3146615415848091E-2</v>
      </c>
    </row>
    <row r="24" spans="1:4" x14ac:dyDescent="0.25">
      <c r="A24" t="s">
        <v>164</v>
      </c>
      <c r="B24" s="12">
        <v>9.1775047122786071E-2</v>
      </c>
      <c r="C24" s="12">
        <v>8.128667965299767E-2</v>
      </c>
      <c r="D24" s="27">
        <f t="shared" si="0"/>
        <v>8.6530863387891871E-2</v>
      </c>
    </row>
    <row r="25" spans="1:4" x14ac:dyDescent="0.25">
      <c r="A25" t="s">
        <v>165</v>
      </c>
      <c r="B25" s="12">
        <v>4.6269479486795752E-2</v>
      </c>
      <c r="C25" s="12">
        <v>4.53550924693574E-2</v>
      </c>
      <c r="D25" s="27">
        <f t="shared" si="0"/>
        <v>4.5812285978076572E-2</v>
      </c>
    </row>
    <row r="26" spans="1:4" x14ac:dyDescent="0.25">
      <c r="A26" t="s">
        <v>166</v>
      </c>
      <c r="B26" s="12">
        <v>4.9440762788002864E-2</v>
      </c>
      <c r="C26" s="12">
        <v>5.7613386673077277E-2</v>
      </c>
      <c r="D26" s="27">
        <f t="shared" si="0"/>
        <v>5.3527074730540067E-2</v>
      </c>
    </row>
    <row r="27" spans="1:4" x14ac:dyDescent="0.25">
      <c r="A27" t="s">
        <v>167</v>
      </c>
      <c r="B27" s="12">
        <v>4.7519787646869906E-2</v>
      </c>
      <c r="C27" s="12">
        <v>5.3739952666434235E-2</v>
      </c>
      <c r="D27" s="27">
        <f t="shared" si="0"/>
        <v>5.0629870156652074E-2</v>
      </c>
    </row>
    <row r="28" spans="1:4" x14ac:dyDescent="0.25">
      <c r="A28" t="s">
        <v>168</v>
      </c>
      <c r="B28" s="12">
        <v>0.1825539314358508</v>
      </c>
      <c r="C28" s="12">
        <v>0.20165111714424605</v>
      </c>
      <c r="D28" s="27">
        <f t="shared" si="0"/>
        <v>0.19210252429004843</v>
      </c>
    </row>
    <row r="29" spans="1:4" x14ac:dyDescent="0.25">
      <c r="A29" t="s">
        <v>169</v>
      </c>
      <c r="B29" s="12">
        <v>0.14640109403384813</v>
      </c>
      <c r="C29" s="12">
        <v>0.1849492862501034</v>
      </c>
      <c r="D29" s="27">
        <f t="shared" si="0"/>
        <v>0.16567519014197576</v>
      </c>
    </row>
    <row r="30" spans="1:4" x14ac:dyDescent="0.25">
      <c r="A30" t="s">
        <v>170</v>
      </c>
      <c r="B30" s="12">
        <v>8.960420473965304E-2</v>
      </c>
      <c r="C30" s="12">
        <v>0.1112086183603877</v>
      </c>
      <c r="D30" s="27">
        <f t="shared" si="0"/>
        <v>0.10040641155002036</v>
      </c>
    </row>
    <row r="31" spans="1:4" x14ac:dyDescent="0.25">
      <c r="D31" s="2"/>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Summary</vt:lpstr>
      <vt:lpstr>Totals - H. azteca</vt:lpstr>
      <vt:lpstr>Water Quality Data</vt:lpstr>
      <vt:lpstr>TotalsChartsANDTestMortality</vt:lpstr>
      <vt:lpstr>Metabolite Data H. azteca IS</vt:lpstr>
      <vt:lpstr>PermethBioaccumulation Raw Data</vt:lpstr>
      <vt:lpstr>ParentMetabolite Partitioning</vt:lpstr>
      <vt:lpstr>Lipid Values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2021-06-28T18:06:26Z</dcterms:created>
  <dcterms:modified xsi:type="dcterms:W3CDTF">2021-06-28T20:56:14Z</dcterms:modified>
  <cp:category/>
  <cp:contentStatus/>
</cp:coreProperties>
</file>